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jm535\Desktop\"/>
    </mc:Choice>
  </mc:AlternateContent>
  <xr:revisionPtr revIDLastSave="0" documentId="13_ncr:1_{FEC9D371-AAED-418B-A140-6A348647AAA2}" xr6:coauthVersionLast="47" xr6:coauthVersionMax="47" xr10:uidLastSave="{00000000-0000-0000-0000-000000000000}"/>
  <bookViews>
    <workbookView xWindow="-108" yWindow="-108" windowWidth="23256" windowHeight="12456" xr2:uid="{00000000-000D-0000-FFFF-FFFF00000000}"/>
  </bookViews>
  <sheets>
    <sheet name="Budget" sheetId="1" r:id="rId1"/>
    <sheet name="Lists" sheetId="2" r:id="rId2"/>
    <sheet name="Examples" sheetId="3" r:id="rId3"/>
  </sheets>
  <definedNames>
    <definedName name="Approx._Start">Lists!$A$6:$A$39</definedName>
    <definedName name="Feb_13">Lists!$A$6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B43" i="2"/>
  <c r="B44" i="2" s="1"/>
  <c r="D42" i="2"/>
  <c r="D43" i="2" s="1"/>
  <c r="D44" i="2" s="1"/>
  <c r="D45" i="2" s="1"/>
  <c r="D39" i="2"/>
  <c r="D40" i="2" s="1"/>
  <c r="D41" i="2" s="1"/>
  <c r="B39" i="2"/>
  <c r="A62" i="2"/>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D35" i="2"/>
  <c r="D36" i="2"/>
  <c r="D37" i="2" s="1"/>
  <c r="B35" i="2"/>
  <c r="B36" i="2"/>
  <c r="N21" i="3"/>
  <c r="N23" i="3" s="1"/>
  <c r="O21" i="3"/>
  <c r="N20" i="3"/>
  <c r="O22" i="3"/>
  <c r="N22" i="3"/>
  <c r="M22" i="3"/>
  <c r="L22" i="3"/>
  <c r="L23" i="3" s="1"/>
  <c r="P23" i="3" s="1"/>
  <c r="O20" i="3"/>
  <c r="P20" i="3" s="1"/>
  <c r="O9" i="3"/>
  <c r="N9" i="3"/>
  <c r="M9" i="3"/>
  <c r="O8" i="3"/>
  <c r="L9" i="3"/>
  <c r="N8" i="3"/>
  <c r="O7" i="3"/>
  <c r="O10" i="3" s="1"/>
  <c r="N7" i="3"/>
  <c r="N10" i="3" s="1"/>
  <c r="M7" i="3"/>
  <c r="L7" i="3"/>
  <c r="K23" i="3"/>
  <c r="M23" i="3"/>
  <c r="P21" i="3"/>
  <c r="O23" i="3"/>
  <c r="C23" i="3"/>
  <c r="G22" i="3"/>
  <c r="F22" i="3"/>
  <c r="E22" i="3"/>
  <c r="D22" i="3"/>
  <c r="G21" i="3"/>
  <c r="H21" i="3" s="1"/>
  <c r="G20" i="3"/>
  <c r="F20" i="3"/>
  <c r="F23" i="3"/>
  <c r="E20" i="3"/>
  <c r="D20" i="3"/>
  <c r="H20" i="3" s="1"/>
  <c r="D23" i="3"/>
  <c r="E23" i="3"/>
  <c r="H22" i="3"/>
  <c r="P9" i="3"/>
  <c r="P7" i="3"/>
  <c r="G9" i="3"/>
  <c r="F9" i="3"/>
  <c r="E9" i="3"/>
  <c r="D9" i="3"/>
  <c r="H9" i="3" s="1"/>
  <c r="G8" i="3"/>
  <c r="G10" i="3" s="1"/>
  <c r="G7" i="3"/>
  <c r="F7" i="3"/>
  <c r="E7" i="3"/>
  <c r="D7" i="3"/>
  <c r="H7" i="3" s="1"/>
  <c r="A3" i="2"/>
  <c r="A4" i="2" s="1"/>
  <c r="A5" i="2" s="1"/>
  <c r="A6" i="2" s="1"/>
  <c r="A7" i="2" s="1"/>
  <c r="A8" i="2" s="1"/>
  <c r="A9" i="2" s="1"/>
  <c r="A10" i="2" s="1"/>
  <c r="A11" i="2" s="1"/>
  <c r="A12" i="2" s="1"/>
  <c r="A13" i="2" s="1"/>
  <c r="A14" i="2" s="1"/>
  <c r="A15" i="2" s="1"/>
  <c r="A16" i="2" s="1"/>
  <c r="A17" i="2" s="1"/>
  <c r="A18" i="2" s="1"/>
  <c r="A19" i="2" s="1"/>
  <c r="A20" i="2" s="1"/>
  <c r="D2" i="2"/>
  <c r="D3" i="2" s="1"/>
  <c r="D4" i="2" s="1"/>
  <c r="D5" i="2" s="1"/>
  <c r="B2" i="2"/>
  <c r="B3" i="2"/>
  <c r="G9" i="1"/>
  <c r="F9" i="1"/>
  <c r="E9" i="1"/>
  <c r="D9" i="1"/>
  <c r="G7" i="1"/>
  <c r="F7" i="1"/>
  <c r="H7" i="1" s="1"/>
  <c r="E7" i="1"/>
  <c r="D7" i="1"/>
  <c r="B7" i="2"/>
  <c r="C7" i="2" s="1"/>
  <c r="B11" i="2"/>
  <c r="D11" i="2"/>
  <c r="D12" i="2"/>
  <c r="D13" i="2" s="1"/>
  <c r="D7" i="2"/>
  <c r="D8" i="2" s="1"/>
  <c r="D9" i="2" s="1"/>
  <c r="B12" i="2"/>
  <c r="C10" i="2" s="1"/>
  <c r="B8" i="2"/>
  <c r="C8" i="2" s="1"/>
  <c r="D18" i="2"/>
  <c r="D19" i="2" s="1"/>
  <c r="D20" i="2" s="1"/>
  <c r="D21" i="2" s="1"/>
  <c r="D15" i="2"/>
  <c r="D16" i="2" s="1"/>
  <c r="D17" i="2" s="1"/>
  <c r="B15" i="2"/>
  <c r="B9" i="2"/>
  <c r="C9" i="2" s="1"/>
  <c r="B13" i="2"/>
  <c r="C11" i="2" s="1"/>
  <c r="B19" i="2"/>
  <c r="D22" i="2"/>
  <c r="D23" i="2" s="1"/>
  <c r="D24" i="2" s="1"/>
  <c r="D25" i="2" s="1"/>
  <c r="B20" i="2"/>
  <c r="C20" i="2" s="1"/>
  <c r="C6" i="2"/>
  <c r="B23" i="2"/>
  <c r="B21" i="2"/>
  <c r="B27" i="2"/>
  <c r="D27" i="2"/>
  <c r="D28" i="2"/>
  <c r="D29" i="2" s="1"/>
  <c r="C18" i="2"/>
  <c r="D8" i="1"/>
  <c r="B31" i="2"/>
  <c r="D31" i="2"/>
  <c r="D32" i="2" s="1"/>
  <c r="D33" i="2" s="1"/>
  <c r="B32" i="2"/>
  <c r="E8" i="1"/>
  <c r="F8" i="1"/>
  <c r="G8" i="1"/>
  <c r="G10" i="1" s="1"/>
  <c r="F10" i="1" l="1"/>
  <c r="B45" i="2"/>
  <c r="B40" i="2"/>
  <c r="G23" i="3"/>
  <c r="H23" i="3" s="1"/>
  <c r="D10" i="1"/>
  <c r="E10" i="1"/>
  <c r="K8" i="3"/>
  <c r="D46" i="2"/>
  <c r="A21"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B33" i="2"/>
  <c r="B28" i="2"/>
  <c r="C13" i="2"/>
  <c r="P22" i="3"/>
  <c r="B24" i="2"/>
  <c r="H9" i="1"/>
  <c r="B4" i="2"/>
  <c r="B37" i="2"/>
  <c r="C36" i="2" s="1"/>
  <c r="C35" i="2"/>
  <c r="C19" i="2"/>
  <c r="C12" i="2"/>
  <c r="B16" i="2"/>
  <c r="C43" i="2" l="1"/>
  <c r="C42" i="2"/>
  <c r="B41" i="2"/>
  <c r="C41" i="2" s="1"/>
  <c r="C40" i="2"/>
  <c r="C38" i="2"/>
  <c r="B5" i="2"/>
  <c r="C4" i="2" s="1"/>
  <c r="B29" i="2"/>
  <c r="C28" i="2" s="1"/>
  <c r="C3" i="2"/>
  <c r="C37" i="2"/>
  <c r="B25" i="2"/>
  <c r="C24" i="2"/>
  <c r="C32" i="2"/>
  <c r="C33" i="2"/>
  <c r="C30" i="2"/>
  <c r="C31" i="2"/>
  <c r="K10" i="3"/>
  <c r="C27" i="2"/>
  <c r="C34" i="2"/>
  <c r="B17" i="2"/>
  <c r="C17" i="2" s="1"/>
  <c r="C16" i="2"/>
  <c r="C15" i="2"/>
  <c r="C10" i="1"/>
  <c r="H10" i="1" s="1"/>
  <c r="H8" i="1"/>
  <c r="D50" i="2"/>
  <c r="D47" i="2"/>
  <c r="D48" i="2" s="1"/>
  <c r="D49" i="2" s="1"/>
  <c r="B47" i="2"/>
  <c r="C44" i="2" s="1"/>
  <c r="C21" i="2"/>
  <c r="C8" i="3" s="1"/>
  <c r="C14" i="2"/>
  <c r="C39" i="2" l="1"/>
  <c r="B54" i="2"/>
  <c r="B51" i="2"/>
  <c r="L8" i="3"/>
  <c r="C25" i="2"/>
  <c r="C22" i="2"/>
  <c r="B48" i="2"/>
  <c r="C45" i="2" s="1"/>
  <c r="D54" i="2"/>
  <c r="D51" i="2"/>
  <c r="D52" i="2" s="1"/>
  <c r="D53" i="2" s="1"/>
  <c r="C29" i="2"/>
  <c r="C26" i="2"/>
  <c r="D8" i="3"/>
  <c r="C10" i="3"/>
  <c r="C23" i="2"/>
  <c r="C5" i="2"/>
  <c r="C2" i="2"/>
  <c r="M8" i="3" l="1"/>
  <c r="M10" i="3" s="1"/>
  <c r="L10" i="3"/>
  <c r="D58" i="2"/>
  <c r="D55" i="2"/>
  <c r="D56" i="2" s="1"/>
  <c r="D57" i="2" s="1"/>
  <c r="E8" i="3"/>
  <c r="D10" i="3"/>
  <c r="B52" i="2"/>
  <c r="B49" i="2"/>
  <c r="C48" i="2" s="1"/>
  <c r="B58" i="2"/>
  <c r="B62" i="2" s="1"/>
  <c r="B55" i="2"/>
  <c r="C47" i="2" l="1"/>
  <c r="C46" i="2"/>
  <c r="D59" i="2"/>
  <c r="D60" i="2" s="1"/>
  <c r="D61" i="2" s="1"/>
  <c r="D62" i="2"/>
  <c r="B63" i="2"/>
  <c r="B66" i="2"/>
  <c r="B53" i="2"/>
  <c r="C50" i="2" s="1"/>
  <c r="B56" i="2"/>
  <c r="P8" i="3"/>
  <c r="B59" i="2"/>
  <c r="C49" i="2"/>
  <c r="P10" i="3"/>
  <c r="F8" i="3"/>
  <c r="F10" i="3" s="1"/>
  <c r="E10" i="3"/>
  <c r="C52" i="2" l="1"/>
  <c r="B70" i="2"/>
  <c r="B67" i="2"/>
  <c r="B64" i="2"/>
  <c r="D66" i="2"/>
  <c r="D63" i="2"/>
  <c r="D64" i="2" s="1"/>
  <c r="D65" i="2" s="1"/>
  <c r="C51" i="2"/>
  <c r="H10" i="3"/>
  <c r="H8" i="3"/>
  <c r="B57" i="2"/>
  <c r="B60" i="2"/>
  <c r="C53" i="2"/>
  <c r="D67" i="2" l="1"/>
  <c r="D68" i="2" s="1"/>
  <c r="D69" i="2" s="1"/>
  <c r="D70" i="2"/>
  <c r="B65" i="2"/>
  <c r="C64" i="2"/>
  <c r="C62" i="2"/>
  <c r="B68" i="2"/>
  <c r="B74" i="2"/>
  <c r="B71" i="2"/>
  <c r="B61" i="2"/>
  <c r="C61" i="2" s="1"/>
  <c r="C59" i="2"/>
  <c r="C57" i="2"/>
  <c r="C55" i="2"/>
  <c r="C54" i="2"/>
  <c r="C56" i="2"/>
  <c r="C58" i="2" l="1"/>
  <c r="B69" i="2"/>
  <c r="C68" i="2" s="1"/>
  <c r="C65" i="2"/>
  <c r="C63" i="2"/>
  <c r="D71" i="2"/>
  <c r="D72" i="2" s="1"/>
  <c r="D73" i="2" s="1"/>
  <c r="D74" i="2"/>
  <c r="B72" i="2"/>
  <c r="B73" i="2" s="1"/>
  <c r="B75" i="2"/>
  <c r="B78" i="2"/>
  <c r="C60" i="2"/>
  <c r="C66" i="2" l="1"/>
  <c r="D75" i="2"/>
  <c r="D76" i="2" s="1"/>
  <c r="D77" i="2" s="1"/>
  <c r="D78" i="2"/>
  <c r="C72" i="2"/>
  <c r="B79" i="2"/>
  <c r="B82" i="2"/>
  <c r="B76" i="2"/>
  <c r="C69" i="2"/>
  <c r="C67" i="2"/>
  <c r="C71" i="2"/>
  <c r="C70" i="2"/>
  <c r="B77" i="2" l="1"/>
  <c r="C76" i="2"/>
  <c r="C74" i="2"/>
  <c r="B86" i="2"/>
  <c r="B83" i="2"/>
  <c r="B80" i="2"/>
  <c r="D79" i="2"/>
  <c r="D80" i="2" s="1"/>
  <c r="D81" i="2" s="1"/>
  <c r="D82" i="2"/>
  <c r="C73" i="2"/>
  <c r="C75" i="2"/>
  <c r="B81" i="2" l="1"/>
  <c r="C78" i="2" s="1"/>
  <c r="C80" i="2"/>
  <c r="B84" i="2"/>
  <c r="B87" i="2"/>
  <c r="B90" i="2"/>
  <c r="D86" i="2"/>
  <c r="D83" i="2"/>
  <c r="D84" i="2" s="1"/>
  <c r="D85" i="2" s="1"/>
  <c r="C77" i="2"/>
  <c r="B88" i="2" l="1"/>
  <c r="B85" i="2"/>
  <c r="C84" i="2" s="1"/>
  <c r="B94" i="2"/>
  <c r="B91" i="2"/>
  <c r="D90" i="2"/>
  <c r="D87" i="2"/>
  <c r="D88" i="2" s="1"/>
  <c r="D89" i="2" s="1"/>
  <c r="C81" i="2"/>
  <c r="C79" i="2"/>
  <c r="C82" i="2" l="1"/>
  <c r="B92" i="2"/>
  <c r="C85" i="2"/>
  <c r="C83" i="2"/>
  <c r="B98" i="2"/>
  <c r="B95" i="2"/>
  <c r="D94" i="2"/>
  <c r="D91" i="2"/>
  <c r="D92" i="2" s="1"/>
  <c r="D93" i="2" s="1"/>
  <c r="B89" i="2"/>
  <c r="C86" i="2" s="1"/>
  <c r="B96" i="2" l="1"/>
  <c r="B99" i="2"/>
  <c r="C88" i="2"/>
  <c r="C89" i="2"/>
  <c r="B93" i="2"/>
  <c r="D95" i="2"/>
  <c r="D96" i="2" s="1"/>
  <c r="D97" i="2" s="1"/>
  <c r="D98" i="2"/>
  <c r="D99" i="2" s="1"/>
  <c r="D100" i="2" s="1"/>
  <c r="C87" i="2"/>
  <c r="C93" i="2" l="1"/>
  <c r="C90" i="2"/>
  <c r="B97" i="2"/>
  <c r="C96" i="2"/>
  <c r="C94" i="2"/>
  <c r="B100" i="2"/>
  <c r="C99" i="2" s="1"/>
  <c r="C92" i="2"/>
  <c r="C91" i="2"/>
  <c r="C100" i="2" l="1"/>
  <c r="C98" i="2"/>
  <c r="C97" i="2"/>
  <c r="C9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Setong Mavong</author>
  </authors>
  <commentList>
    <comment ref="C7" authorId="0" shapeId="0" xr:uid="{00000000-0006-0000-0000-000001000000}">
      <text>
        <r>
          <rPr>
            <sz val="9"/>
            <color indexed="81"/>
            <rFont val="Tahoma"/>
            <family val="2"/>
          </rPr>
          <t>Per NOT-OD-25-105 dated May 16, 2025.</t>
        </r>
      </text>
    </comment>
  </commentList>
</comments>
</file>

<file path=xl/sharedStrings.xml><?xml version="1.0" encoding="utf-8"?>
<sst xmlns="http://schemas.openxmlformats.org/spreadsheetml/2006/main" count="86" uniqueCount="30">
  <si>
    <t>Stipend</t>
  </si>
  <si>
    <t>Tuition</t>
  </si>
  <si>
    <t>Allowance</t>
  </si>
  <si>
    <t>Total</t>
  </si>
  <si>
    <t>Year 1</t>
  </si>
  <si>
    <t>Year 2</t>
  </si>
  <si>
    <t>Year 3</t>
  </si>
  <si>
    <t>Predoctoral NRSA Internal Budget Calculations</t>
  </si>
  <si>
    <t>Year 4</t>
  </si>
  <si>
    <t>Year 5</t>
  </si>
  <si>
    <t>Name:</t>
  </si>
  <si>
    <t># of Years:</t>
  </si>
  <si>
    <t>Approx. Start:</t>
  </si>
  <si>
    <t>Enter data in purple fields. Use closest start date to anticipated fellowship start.</t>
  </si>
  <si>
    <t>Quarter Start</t>
  </si>
  <si>
    <t>First Year Total
(All Advanced)</t>
  </si>
  <si>
    <t>Quarterly Full Tuition (Reference Purposes)</t>
  </si>
  <si>
    <t>Quarterly Advanced Tuition</t>
  </si>
  <si>
    <t>Note 2: If this is for a dual-degree (MSTP, MD/PhD), please contact the MSTP Office at mstp@northwestern.edu for accurate tuition amounts as they will vary drastically from the advanced rate (closer to $60k).</t>
  </si>
  <si>
    <t>Harry Potter</t>
  </si>
  <si>
    <t>Ron Weasley</t>
  </si>
  <si>
    <t>Hermione Granger</t>
  </si>
  <si>
    <t>Postdoctoral NRSA Internal Budget Calculations</t>
  </si>
  <si>
    <t>Draco Malfoy</t>
  </si>
  <si>
    <t>Note 1: This spreadsheet calculates tuition automatically if the graduate student will already be at the advanced rate (9th quarter or further) when the fellowship begins. If this is not the case, you will need to manually calculate the tuition using the rates on the "Lists" tab. You will also have to manually update rates if the applicant is a postdoctoral fellow.</t>
  </si>
  <si>
    <r>
      <t xml:space="preserve">Harry is requesting three years of support with a start date of 7/1/18 (rounded to 6/1/18 for tuition calcualtions). Harry will already be in his third year as a PhD student when this fellowship starts, so he is at the "Advanced" rate. </t>
    </r>
    <r>
      <rPr>
        <b/>
        <sz val="12"/>
        <color theme="1"/>
        <rFont val="Garamond"/>
        <family val="1"/>
      </rPr>
      <t>No manual updates needed.</t>
    </r>
  </si>
  <si>
    <r>
      <t xml:space="preserve">Ron is requesting three years of support with a start date of 7/1/18 (rounded to 6/1/18 for tuition calcualtions). For the first three quarters of the fellowship, Ron will only be in his second year as a PhD student, so </t>
    </r>
    <r>
      <rPr>
        <b/>
        <sz val="12"/>
        <color theme="1"/>
        <rFont val="Garamond"/>
        <family val="1"/>
      </rPr>
      <t>we need to manually calculate the first two years' tuition cost by adding the cost of the quarters from the "Lists" tab.</t>
    </r>
    <r>
      <rPr>
        <sz val="12"/>
        <color theme="1"/>
        <rFont val="Garamond"/>
        <family val="1"/>
      </rPr>
      <t xml:space="preserve"> After that, it's straight inflation.</t>
    </r>
  </si>
  <si>
    <r>
      <t xml:space="preserve">Hermione is requesting four years of support with a start date of 7/1/18 (rounded to 6/1/18 for tuition calcualtions). Hermione is a dual-degree applicant (both Ph.D. and M.D.), </t>
    </r>
    <r>
      <rPr>
        <b/>
        <sz val="12"/>
        <color theme="1"/>
        <rFont val="Garamond"/>
        <family val="1"/>
      </rPr>
      <t>so tuition must be manually calculated by the MSTP Office.</t>
    </r>
  </si>
  <si>
    <r>
      <t xml:space="preserve">Draco is requesting three years of support with a start date of 7/1/18 (rounded to 6/1/18 for tuition calcualtions). Draco will be second-year postdoctoral applicant by the start of the NRSA. </t>
    </r>
    <r>
      <rPr>
        <b/>
        <sz val="12"/>
        <color theme="1"/>
        <rFont val="Garamond"/>
        <family val="1"/>
      </rPr>
      <t>Since these calculations are meant for predoctoral applicants, stipends and allowance must be updated per the latest NRSA rates published, and tuition must be removed.</t>
    </r>
  </si>
  <si>
    <t>Updated 9/24/2025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</si>
</sst>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m/d/yy;@"/>
  </numFmts>
  <fonts count="8" x14ac:knownFonts="1">
    <font>
      <sz val="11"/>
      <color theme="1"/>
      <name val="Calibri"/>
      <family val="2"/>
      <scheme val="minor"/>
    </font>
    <font>
      <sz val="11"/>
      <color theme="1"/>
      <name val="Calibri"/>
      <family val="2"/>
      <scheme val="minor"/>
    </font>
    <font>
      <sz val="11"/>
      <color theme="1"/>
      <name val="Garamond"/>
      <family val="1"/>
    </font>
    <font>
      <b/>
      <sz val="11"/>
      <color theme="1"/>
      <name val="Garamond"/>
      <family val="1"/>
    </font>
    <font>
      <sz val="12"/>
      <color theme="1"/>
      <name val="Garamond"/>
      <family val="1"/>
    </font>
    <font>
      <b/>
      <sz val="12"/>
      <color theme="1"/>
      <name val="Garamond"/>
      <family val="1"/>
    </font>
    <font>
      <sz val="9"/>
      <color theme="1"/>
      <name val="Garamond"/>
      <family val="1"/>
    </font>
    <font>
      <sz val="9"/>
      <color indexed="81"/>
      <name val="Tahoma"/>
      <family val="2"/>
    </font>
  </fonts>
  <fills count="5">
    <fill>
      <patternFill patternType="none"/>
    </fill>
    <fill>
      <patternFill patternType="gray125"/>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2" fillId="0" borderId="0" xfId="0" applyFont="1"/>
    <xf numFmtId="0" fontId="4" fillId="0" borderId="0" xfId="0" applyFont="1"/>
    <xf numFmtId="0" fontId="4" fillId="0" borderId="1" xfId="0" applyFont="1" applyBorder="1"/>
    <xf numFmtId="0" fontId="5" fillId="0" borderId="1" xfId="0" applyFont="1" applyBorder="1"/>
    <xf numFmtId="164" fontId="4" fillId="0" borderId="1" xfId="1" applyNumberFormat="1" applyFont="1" applyBorder="1"/>
    <xf numFmtId="164" fontId="5" fillId="0" borderId="1" xfId="1" applyNumberFormat="1" applyFont="1" applyBorder="1"/>
    <xf numFmtId="164" fontId="4" fillId="3" borderId="1" xfId="1" applyNumberFormat="1" applyFont="1" applyFill="1" applyBorder="1"/>
    <xf numFmtId="0" fontId="5" fillId="0" borderId="0" xfId="0" applyFont="1"/>
    <xf numFmtId="164" fontId="5" fillId="0" borderId="0" xfId="1" applyNumberFormat="1" applyFont="1" applyBorder="1"/>
    <xf numFmtId="0" fontId="3" fillId="0" borderId="0" xfId="0" applyFont="1"/>
    <xf numFmtId="0" fontId="3" fillId="0" borderId="0" xfId="0" applyFont="1" applyAlignment="1">
      <alignment horizontal="center" wrapText="1"/>
    </xf>
    <xf numFmtId="165" fontId="2" fillId="0" borderId="0" xfId="0" applyNumberFormat="1" applyFont="1"/>
    <xf numFmtId="0" fontId="4" fillId="2" borderId="5" xfId="0" applyFont="1" applyFill="1" applyBorder="1" applyAlignment="1">
      <alignment horizontal="left"/>
    </xf>
    <xf numFmtId="166" fontId="2" fillId="0" borderId="0" xfId="0" applyNumberFormat="1" applyFont="1"/>
    <xf numFmtId="0" fontId="6" fillId="0" borderId="0" xfId="0" applyFont="1"/>
    <xf numFmtId="164" fontId="4" fillId="4" borderId="1" xfId="1" applyNumberFormat="1" applyFont="1" applyFill="1" applyBorder="1"/>
    <xf numFmtId="0" fontId="4" fillId="3" borderId="2" xfId="0" applyFont="1" applyFill="1" applyBorder="1" applyAlignment="1">
      <alignment wrapText="1"/>
    </xf>
    <xf numFmtId="0" fontId="4" fillId="3" borderId="3" xfId="0" applyFont="1" applyFill="1" applyBorder="1" applyAlignment="1">
      <alignment wrapText="1"/>
    </xf>
    <xf numFmtId="0" fontId="4" fillId="3" borderId="4" xfId="0" applyFont="1" applyFill="1" applyBorder="1" applyAlignment="1">
      <alignment wrapText="1"/>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5" fillId="0" borderId="0" xfId="0" applyFont="1"/>
    <xf numFmtId="166" fontId="4" fillId="2" borderId="2" xfId="0" applyNumberFormat="1" applyFont="1" applyFill="1" applyBorder="1"/>
    <xf numFmtId="166" fontId="4" fillId="2" borderId="4" xfId="0" applyNumberFormat="1" applyFont="1" applyFill="1" applyBorder="1"/>
    <xf numFmtId="0" fontId="4" fillId="2" borderId="2" xfId="0" applyFont="1" applyFill="1" applyBorder="1"/>
    <xf numFmtId="0" fontId="4" fillId="2" borderId="3" xfId="0" applyFont="1" applyFill="1" applyBorder="1"/>
    <xf numFmtId="0" fontId="4" fillId="2" borderId="4" xfId="0" applyFont="1" applyFill="1" applyBorder="1"/>
    <xf numFmtId="0" fontId="4" fillId="0" borderId="0" xfId="0" applyFont="1" applyAlignment="1">
      <alignment horizontal="left" wrapText="1"/>
    </xf>
    <xf numFmtId="0" fontId="5"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7"/>
  <sheetViews>
    <sheetView tabSelected="1" workbookViewId="0">
      <selection activeCell="C2" sqref="C2:G2"/>
    </sheetView>
  </sheetViews>
  <sheetFormatPr defaultColWidth="9.140625" defaultRowHeight="15.75" x14ac:dyDescent="0.25"/>
  <cols>
    <col min="1" max="1" width="6.5703125" style="2" customWidth="1"/>
    <col min="2" max="2" width="14.85546875" style="2" customWidth="1"/>
    <col min="3" max="3" width="10.140625" style="2" bestFit="1" customWidth="1"/>
    <col min="4" max="5" width="9.85546875" style="2" bestFit="1" customWidth="1"/>
    <col min="6" max="7" width="10.140625" style="2" bestFit="1" customWidth="1"/>
    <col min="8" max="8" width="11" style="2" bestFit="1" customWidth="1"/>
    <col min="9" max="16384" width="9.140625" style="2"/>
  </cols>
  <sheetData>
    <row r="1" spans="2:10" ht="16.5" thickBot="1" x14ac:dyDescent="0.3">
      <c r="B1" s="23" t="s">
        <v>7</v>
      </c>
      <c r="C1" s="23"/>
      <c r="D1" s="23"/>
      <c r="E1" s="23"/>
      <c r="F1" s="23"/>
      <c r="G1" s="23"/>
      <c r="H1" s="23"/>
      <c r="I1" s="23"/>
      <c r="J1" s="23"/>
    </row>
    <row r="2" spans="2:10" ht="16.5" thickBot="1" x14ac:dyDescent="0.3">
      <c r="B2" s="2" t="s">
        <v>10</v>
      </c>
      <c r="C2" s="20"/>
      <c r="D2" s="21"/>
      <c r="E2" s="21"/>
      <c r="F2" s="21"/>
      <c r="G2" s="22"/>
    </row>
    <row r="3" spans="2:10" ht="16.5" thickBot="1" x14ac:dyDescent="0.3">
      <c r="B3" s="2" t="s">
        <v>11</v>
      </c>
      <c r="C3" s="13"/>
    </row>
    <row r="4" spans="2:10" ht="16.5" thickBot="1" x14ac:dyDescent="0.3">
      <c r="B4" s="2" t="s">
        <v>12</v>
      </c>
      <c r="C4" s="24"/>
      <c r="D4" s="25"/>
    </row>
    <row r="6" spans="2:10" x14ac:dyDescent="0.25">
      <c r="C6" s="3" t="s">
        <v>4</v>
      </c>
      <c r="D6" s="3" t="s">
        <v>5</v>
      </c>
      <c r="E6" s="3" t="s">
        <v>6</v>
      </c>
      <c r="F6" s="3" t="s">
        <v>8</v>
      </c>
      <c r="G6" s="3" t="s">
        <v>9</v>
      </c>
      <c r="H6" s="4" t="s">
        <v>3</v>
      </c>
    </row>
    <row r="7" spans="2:10" x14ac:dyDescent="0.25">
      <c r="B7" s="3" t="s">
        <v>0</v>
      </c>
      <c r="C7" s="5">
        <v>28788</v>
      </c>
      <c r="D7" s="5">
        <f>IF($C$3&gt;1,$C$7,0)</f>
        <v>0</v>
      </c>
      <c r="E7" s="5">
        <f>IF($C$3&gt;2,$C$7,0)</f>
        <v>0</v>
      </c>
      <c r="F7" s="5">
        <f>IF($C$3&gt;3,$C$7,0)</f>
        <v>0</v>
      </c>
      <c r="G7" s="5">
        <f>IF($C$3&gt;4,$C$7,0)</f>
        <v>0</v>
      </c>
      <c r="H7" s="6">
        <f>SUM(C7:G7)</f>
        <v>28788</v>
      </c>
    </row>
    <row r="8" spans="2:10" x14ac:dyDescent="0.25">
      <c r="B8" s="3" t="s">
        <v>1</v>
      </c>
      <c r="C8" s="7" t="e">
        <f>VLOOKUP(C4,Lists!A2:C100,3)</f>
        <v>#N/A</v>
      </c>
      <c r="D8" s="5">
        <f>IF($C$3&gt;1,$C$8*1.05,0)</f>
        <v>0</v>
      </c>
      <c r="E8" s="5">
        <f>IF($C$3&gt;2,$D$8*1.05,0)</f>
        <v>0</v>
      </c>
      <c r="F8" s="5">
        <f>IF($C$3&gt;3,$E$8*1.05,0)</f>
        <v>0</v>
      </c>
      <c r="G8" s="5">
        <f>IF($C$3&gt;4,$F$8*1.05,0)</f>
        <v>0</v>
      </c>
      <c r="H8" s="6" t="e">
        <f t="shared" ref="H8:H10" si="0">SUM(C8:G8)</f>
        <v>#N/A</v>
      </c>
    </row>
    <row r="9" spans="2:10" x14ac:dyDescent="0.25">
      <c r="B9" s="3" t="s">
        <v>2</v>
      </c>
      <c r="C9" s="5">
        <v>4750</v>
      </c>
      <c r="D9" s="5">
        <f>IF($C$3&gt;1,$C$9,0)</f>
        <v>0</v>
      </c>
      <c r="E9" s="5">
        <f>IF($C$3&gt;2,$C$9,0)</f>
        <v>0</v>
      </c>
      <c r="F9" s="5">
        <f>IF($C$3&gt;3,$C$9,0)</f>
        <v>0</v>
      </c>
      <c r="G9" s="5">
        <f>IF($C$3&gt;4,$C$9,0)</f>
        <v>0</v>
      </c>
      <c r="H9" s="6">
        <f t="shared" si="0"/>
        <v>4750</v>
      </c>
    </row>
    <row r="10" spans="2:10" x14ac:dyDescent="0.25">
      <c r="B10" s="4" t="s">
        <v>3</v>
      </c>
      <c r="C10" s="6" t="e">
        <f>SUM(C7:C9)</f>
        <v>#N/A</v>
      </c>
      <c r="D10" s="6">
        <f t="shared" ref="D10:G10" si="1">SUM(D7:D9)</f>
        <v>0</v>
      </c>
      <c r="E10" s="6">
        <f t="shared" si="1"/>
        <v>0</v>
      </c>
      <c r="F10" s="6">
        <f t="shared" si="1"/>
        <v>0</v>
      </c>
      <c r="G10" s="6">
        <f t="shared" si="1"/>
        <v>0</v>
      </c>
      <c r="H10" s="6" t="e">
        <f t="shared" si="0"/>
        <v>#N/A</v>
      </c>
    </row>
    <row r="11" spans="2:10" ht="16.5" thickBot="1" x14ac:dyDescent="0.3">
      <c r="B11" s="8"/>
      <c r="C11" s="9"/>
      <c r="D11" s="9"/>
      <c r="E11" s="9"/>
      <c r="F11" s="9"/>
      <c r="G11" s="9"/>
      <c r="H11" s="9"/>
    </row>
    <row r="12" spans="2:10" ht="16.5" thickBot="1" x14ac:dyDescent="0.3">
      <c r="B12" s="26" t="s">
        <v>13</v>
      </c>
      <c r="C12" s="27"/>
      <c r="D12" s="27"/>
      <c r="E12" s="27"/>
      <c r="F12" s="27"/>
      <c r="G12" s="27"/>
      <c r="H12" s="28"/>
    </row>
    <row r="13" spans="2:10" ht="16.5" thickBot="1" x14ac:dyDescent="0.3"/>
    <row r="14" spans="2:10" ht="82.5" customHeight="1" thickBot="1" x14ac:dyDescent="0.3">
      <c r="B14" s="17" t="s">
        <v>24</v>
      </c>
      <c r="C14" s="18"/>
      <c r="D14" s="18"/>
      <c r="E14" s="18"/>
      <c r="F14" s="18"/>
      <c r="G14" s="18"/>
      <c r="H14" s="19"/>
    </row>
    <row r="15" spans="2:10" ht="48.75" customHeight="1" thickBot="1" x14ac:dyDescent="0.3">
      <c r="B15" s="17" t="s">
        <v>18</v>
      </c>
      <c r="C15" s="18"/>
      <c r="D15" s="18"/>
      <c r="E15" s="18"/>
      <c r="F15" s="18"/>
      <c r="G15" s="18"/>
      <c r="H15" s="19"/>
    </row>
    <row r="17" spans="2:2" x14ac:dyDescent="0.25">
      <c r="B17" s="15" t="s">
        <v>29</v>
      </c>
    </row>
  </sheetData>
  <mergeCells count="6">
    <mergeCell ref="B15:H15"/>
    <mergeCell ref="C2:G2"/>
    <mergeCell ref="B1:J1"/>
    <mergeCell ref="C4:D4"/>
    <mergeCell ref="B14:H14"/>
    <mergeCell ref="B12:H12"/>
  </mergeCells>
  <dataValidations count="1">
    <dataValidation type="whole" allowBlank="1" showInputMessage="1" showErrorMessage="1" sqref="C3" xr:uid="{00000000-0002-0000-0000-000000000000}">
      <formula1>1</formula1>
      <formula2>5</formula2>
    </dataValidation>
  </dataValidations>
  <pageMargins left="0.7" right="0.7" top="0.75" bottom="0.75" header="0.3" footer="0.3"/>
  <pageSetup orientation="portrait"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Lists!$A$2:$A$100</xm:f>
          </x14:formula1>
          <xm:sqref>C4:D4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
  <sheetViews>
    <sheetView workbookViewId="0">
      <pane ySplit="1" topLeftCell="A46" activePane="bottomLeft" state="frozen"/>
      <selection pane="bottomLeft" activeCell="B50" sqref="B50"/>
    </sheetView>
  </sheetViews>
  <sheetFormatPr defaultColWidth="9.140625" defaultRowHeight="15" x14ac:dyDescent="0.25"/>
  <cols>
    <col min="1" max="1" width="8.28515625" style="1" bestFit="1" customWidth="1"/>
    <col min="2" max="2" width="9.85546875" style="1" bestFit="1" customWidth="1"/>
    <col min="3" max="3" width="10.5703125" style="1" bestFit="1" customWidth="1"/>
    <col min="4" max="4" width="12" style="1" customWidth="1"/>
    <col min="5" max="16384" width="9.140625" style="1"/>
  </cols>
  <sheetData>
    <row r="1" spans="1:4" s="10" customFormat="1" ht="60" x14ac:dyDescent="0.25">
      <c r="A1" s="11" t="s">
        <v>14</v>
      </c>
      <c r="B1" s="11" t="s">
        <v>17</v>
      </c>
      <c r="C1" s="11" t="s">
        <v>15</v>
      </c>
      <c r="D1" s="11" t="s">
        <v>16</v>
      </c>
    </row>
    <row r="2" spans="1:4" s="10" customFormat="1" x14ac:dyDescent="0.25">
      <c r="A2" s="14">
        <v>41518</v>
      </c>
      <c r="B2" s="12">
        <f>3760</f>
        <v>3760</v>
      </c>
      <c r="C2" s="12">
        <f t="shared" ref="C2:C33" si="0">SUM(B2:B5)</f>
        <v>15040</v>
      </c>
      <c r="D2" s="12">
        <f>15040</f>
        <v>15040</v>
      </c>
    </row>
    <row r="3" spans="1:4" s="10" customFormat="1" x14ac:dyDescent="0.25">
      <c r="A3" s="14">
        <f>EDATE(A2,3)</f>
        <v>41609</v>
      </c>
      <c r="B3" s="12">
        <f>B2</f>
        <v>3760</v>
      </c>
      <c r="C3" s="12">
        <f t="shared" si="0"/>
        <v>15183</v>
      </c>
      <c r="D3" s="12">
        <f>D2</f>
        <v>15040</v>
      </c>
    </row>
    <row r="4" spans="1:4" s="10" customFormat="1" x14ac:dyDescent="0.25">
      <c r="A4" s="14">
        <f t="shared" ref="A4:A67" si="1">EDATE(A3,3)</f>
        <v>41699</v>
      </c>
      <c r="B4" s="12">
        <f>B3</f>
        <v>3760</v>
      </c>
      <c r="C4" s="12">
        <f t="shared" si="0"/>
        <v>15326</v>
      </c>
      <c r="D4" s="12">
        <f>D3</f>
        <v>15040</v>
      </c>
    </row>
    <row r="5" spans="1:4" s="10" customFormat="1" x14ac:dyDescent="0.25">
      <c r="A5" s="14">
        <f t="shared" si="1"/>
        <v>41791</v>
      </c>
      <c r="B5" s="12">
        <f>B4</f>
        <v>3760</v>
      </c>
      <c r="C5" s="12">
        <f t="shared" si="0"/>
        <v>15469</v>
      </c>
      <c r="D5" s="12">
        <f>D4</f>
        <v>15040</v>
      </c>
    </row>
    <row r="6" spans="1:4" x14ac:dyDescent="0.25">
      <c r="A6" s="14">
        <f t="shared" si="1"/>
        <v>41883</v>
      </c>
      <c r="B6" s="12">
        <v>3903</v>
      </c>
      <c r="C6" s="12">
        <f t="shared" si="0"/>
        <v>15612</v>
      </c>
      <c r="D6" s="12">
        <v>15612</v>
      </c>
    </row>
    <row r="7" spans="1:4" x14ac:dyDescent="0.25">
      <c r="A7" s="14">
        <f t="shared" si="1"/>
        <v>41974</v>
      </c>
      <c r="B7" s="12">
        <f>B6</f>
        <v>3903</v>
      </c>
      <c r="C7" s="12">
        <f t="shared" si="0"/>
        <v>15761</v>
      </c>
      <c r="D7" s="12">
        <f>D6</f>
        <v>15612</v>
      </c>
    </row>
    <row r="8" spans="1:4" x14ac:dyDescent="0.25">
      <c r="A8" s="14">
        <f t="shared" si="1"/>
        <v>42064</v>
      </c>
      <c r="B8" s="12">
        <f>B7</f>
        <v>3903</v>
      </c>
      <c r="C8" s="12">
        <f t="shared" si="0"/>
        <v>15910</v>
      </c>
      <c r="D8" s="12">
        <f>D7</f>
        <v>15612</v>
      </c>
    </row>
    <row r="9" spans="1:4" x14ac:dyDescent="0.25">
      <c r="A9" s="14">
        <f t="shared" si="1"/>
        <v>42156</v>
      </c>
      <c r="B9" s="12">
        <f>B8</f>
        <v>3903</v>
      </c>
      <c r="C9" s="12">
        <f t="shared" si="0"/>
        <v>16059</v>
      </c>
      <c r="D9" s="12">
        <f>D8</f>
        <v>15612</v>
      </c>
    </row>
    <row r="10" spans="1:4" x14ac:dyDescent="0.25">
      <c r="A10" s="14">
        <f t="shared" si="1"/>
        <v>42248</v>
      </c>
      <c r="B10" s="12">
        <v>4052</v>
      </c>
      <c r="C10" s="12">
        <f t="shared" si="0"/>
        <v>16208</v>
      </c>
      <c r="D10" s="12">
        <v>16208</v>
      </c>
    </row>
    <row r="11" spans="1:4" x14ac:dyDescent="0.25">
      <c r="A11" s="14">
        <f t="shared" si="1"/>
        <v>42339</v>
      </c>
      <c r="B11" s="12">
        <f>B10</f>
        <v>4052</v>
      </c>
      <c r="C11" s="12">
        <f t="shared" si="0"/>
        <v>16358</v>
      </c>
      <c r="D11" s="12">
        <f>D10</f>
        <v>16208</v>
      </c>
    </row>
    <row r="12" spans="1:4" x14ac:dyDescent="0.25">
      <c r="A12" s="14">
        <f t="shared" si="1"/>
        <v>42430</v>
      </c>
      <c r="B12" s="12">
        <f>B11</f>
        <v>4052</v>
      </c>
      <c r="C12" s="12">
        <f t="shared" si="0"/>
        <v>16508</v>
      </c>
      <c r="D12" s="12">
        <f>D11</f>
        <v>16208</v>
      </c>
    </row>
    <row r="13" spans="1:4" x14ac:dyDescent="0.25">
      <c r="A13" s="14">
        <f t="shared" si="1"/>
        <v>42522</v>
      </c>
      <c r="B13" s="12">
        <f>B12</f>
        <v>4052</v>
      </c>
      <c r="C13" s="12">
        <f t="shared" si="0"/>
        <v>16658</v>
      </c>
      <c r="D13" s="12">
        <f>D12</f>
        <v>16208</v>
      </c>
    </row>
    <row r="14" spans="1:4" x14ac:dyDescent="0.25">
      <c r="A14" s="14">
        <f t="shared" si="1"/>
        <v>42614</v>
      </c>
      <c r="B14" s="12">
        <v>4202</v>
      </c>
      <c r="C14" s="12">
        <f t="shared" si="0"/>
        <v>16808</v>
      </c>
      <c r="D14" s="12">
        <v>16808</v>
      </c>
    </row>
    <row r="15" spans="1:4" x14ac:dyDescent="0.25">
      <c r="A15" s="14">
        <f t="shared" si="1"/>
        <v>42705</v>
      </c>
      <c r="B15" s="12">
        <f>B14</f>
        <v>4202</v>
      </c>
      <c r="C15" s="12">
        <f t="shared" si="0"/>
        <v>16959</v>
      </c>
      <c r="D15" s="12">
        <f>D14</f>
        <v>16808</v>
      </c>
    </row>
    <row r="16" spans="1:4" x14ac:dyDescent="0.25">
      <c r="A16" s="14">
        <f t="shared" si="1"/>
        <v>42795</v>
      </c>
      <c r="B16" s="12">
        <f>B15</f>
        <v>4202</v>
      </c>
      <c r="C16" s="12">
        <f t="shared" si="0"/>
        <v>17110</v>
      </c>
      <c r="D16" s="12">
        <f>D15</f>
        <v>16808</v>
      </c>
    </row>
    <row r="17" spans="1:4" x14ac:dyDescent="0.25">
      <c r="A17" s="14">
        <f t="shared" si="1"/>
        <v>42887</v>
      </c>
      <c r="B17" s="12">
        <f>B16</f>
        <v>4202</v>
      </c>
      <c r="C17" s="12">
        <f t="shared" si="0"/>
        <v>17261</v>
      </c>
      <c r="D17" s="12">
        <f>D16</f>
        <v>16808</v>
      </c>
    </row>
    <row r="18" spans="1:4" x14ac:dyDescent="0.25">
      <c r="A18" s="14">
        <f t="shared" si="1"/>
        <v>42979</v>
      </c>
      <c r="B18" s="12">
        <v>4353</v>
      </c>
      <c r="C18" s="12">
        <f t="shared" si="0"/>
        <v>17412</v>
      </c>
      <c r="D18" s="12">
        <f>D14*1.05</f>
        <v>17648</v>
      </c>
    </row>
    <row r="19" spans="1:4" x14ac:dyDescent="0.25">
      <c r="A19" s="14">
        <f t="shared" si="1"/>
        <v>43070</v>
      </c>
      <c r="B19" s="12">
        <f>B18</f>
        <v>4353</v>
      </c>
      <c r="C19" s="12">
        <f t="shared" si="0"/>
        <v>17569</v>
      </c>
      <c r="D19" s="12">
        <f>D18</f>
        <v>17648</v>
      </c>
    </row>
    <row r="20" spans="1:4" x14ac:dyDescent="0.25">
      <c r="A20" s="14">
        <f t="shared" si="1"/>
        <v>43160</v>
      </c>
      <c r="B20" s="12">
        <f>B19</f>
        <v>4353</v>
      </c>
      <c r="C20" s="12">
        <f t="shared" si="0"/>
        <v>17726</v>
      </c>
      <c r="D20" s="12">
        <f>D19</f>
        <v>17648</v>
      </c>
    </row>
    <row r="21" spans="1:4" x14ac:dyDescent="0.25">
      <c r="A21" s="14">
        <f t="shared" si="1"/>
        <v>43252</v>
      </c>
      <c r="B21" s="12">
        <f>B20</f>
        <v>4353</v>
      </c>
      <c r="C21" s="12">
        <f t="shared" si="0"/>
        <v>17883</v>
      </c>
      <c r="D21" s="12">
        <f>D20</f>
        <v>17648</v>
      </c>
    </row>
    <row r="22" spans="1:4" x14ac:dyDescent="0.25">
      <c r="A22" s="14">
        <f t="shared" si="1"/>
        <v>43344</v>
      </c>
      <c r="B22" s="12">
        <v>4510</v>
      </c>
      <c r="C22" s="12">
        <f t="shared" si="0"/>
        <v>18040</v>
      </c>
      <c r="D22" s="12">
        <f>D18*1.05</f>
        <v>18530</v>
      </c>
    </row>
    <row r="23" spans="1:4" x14ac:dyDescent="0.25">
      <c r="A23" s="14">
        <f t="shared" si="1"/>
        <v>43435</v>
      </c>
      <c r="B23" s="12">
        <f>B22</f>
        <v>4510</v>
      </c>
      <c r="C23" s="12">
        <f t="shared" si="0"/>
        <v>18202</v>
      </c>
      <c r="D23" s="12">
        <f>D22</f>
        <v>18530</v>
      </c>
    </row>
    <row r="24" spans="1:4" x14ac:dyDescent="0.25">
      <c r="A24" s="14">
        <f t="shared" si="1"/>
        <v>43525</v>
      </c>
      <c r="B24" s="12">
        <f>B23</f>
        <v>4510</v>
      </c>
      <c r="C24" s="12">
        <f t="shared" si="0"/>
        <v>18364</v>
      </c>
      <c r="D24" s="12">
        <f>D23</f>
        <v>18530</v>
      </c>
    </row>
    <row r="25" spans="1:4" x14ac:dyDescent="0.25">
      <c r="A25" s="14">
        <f t="shared" si="1"/>
        <v>43617</v>
      </c>
      <c r="B25" s="12">
        <f>B24</f>
        <v>4510</v>
      </c>
      <c r="C25" s="12">
        <f t="shared" si="0"/>
        <v>18526</v>
      </c>
      <c r="D25" s="12">
        <f>D24</f>
        <v>18530</v>
      </c>
    </row>
    <row r="26" spans="1:4" x14ac:dyDescent="0.25">
      <c r="A26" s="14">
        <f t="shared" si="1"/>
        <v>43709</v>
      </c>
      <c r="B26" s="12">
        <v>4672</v>
      </c>
      <c r="C26" s="12">
        <f>SUM(B26:B29)</f>
        <v>18688</v>
      </c>
      <c r="D26" s="12">
        <v>18689</v>
      </c>
    </row>
    <row r="27" spans="1:4" x14ac:dyDescent="0.25">
      <c r="A27" s="14">
        <f t="shared" si="1"/>
        <v>43800</v>
      </c>
      <c r="B27" s="12">
        <f>B26</f>
        <v>4672</v>
      </c>
      <c r="C27" s="12">
        <f t="shared" si="0"/>
        <v>18688</v>
      </c>
      <c r="D27" s="12">
        <f>D26</f>
        <v>18689</v>
      </c>
    </row>
    <row r="28" spans="1:4" x14ac:dyDescent="0.25">
      <c r="A28" s="14">
        <f t="shared" si="1"/>
        <v>43891</v>
      </c>
      <c r="B28" s="12">
        <f>B27</f>
        <v>4672</v>
      </c>
      <c r="C28" s="12">
        <f t="shared" si="0"/>
        <v>18688</v>
      </c>
      <c r="D28" s="12">
        <f>D27</f>
        <v>18689</v>
      </c>
    </row>
    <row r="29" spans="1:4" x14ac:dyDescent="0.25">
      <c r="A29" s="14">
        <f t="shared" si="1"/>
        <v>43983</v>
      </c>
      <c r="B29" s="12">
        <f>B28</f>
        <v>4672</v>
      </c>
      <c r="C29" s="12">
        <f t="shared" si="0"/>
        <v>18688</v>
      </c>
      <c r="D29" s="12">
        <f>D28</f>
        <v>18689</v>
      </c>
    </row>
    <row r="30" spans="1:4" x14ac:dyDescent="0.25">
      <c r="A30" s="14">
        <f t="shared" si="1"/>
        <v>44075</v>
      </c>
      <c r="B30" s="12">
        <v>4672</v>
      </c>
      <c r="C30" s="12">
        <f t="shared" si="0"/>
        <v>18688</v>
      </c>
      <c r="D30" s="12">
        <v>18689</v>
      </c>
    </row>
    <row r="31" spans="1:4" x14ac:dyDescent="0.25">
      <c r="A31" s="14">
        <f t="shared" si="1"/>
        <v>44166</v>
      </c>
      <c r="B31" s="12">
        <f>B30</f>
        <v>4672</v>
      </c>
      <c r="C31" s="12">
        <f t="shared" si="0"/>
        <v>18688</v>
      </c>
      <c r="D31" s="12">
        <f>D30</f>
        <v>18689</v>
      </c>
    </row>
    <row r="32" spans="1:4" x14ac:dyDescent="0.25">
      <c r="A32" s="14">
        <f t="shared" si="1"/>
        <v>44256</v>
      </c>
      <c r="B32" s="12">
        <f>B31</f>
        <v>4672</v>
      </c>
      <c r="C32" s="12">
        <f t="shared" si="0"/>
        <v>18688</v>
      </c>
      <c r="D32" s="12">
        <f>D31</f>
        <v>18689</v>
      </c>
    </row>
    <row r="33" spans="1:4" x14ac:dyDescent="0.25">
      <c r="A33" s="14">
        <f t="shared" si="1"/>
        <v>44348</v>
      </c>
      <c r="B33" s="12">
        <f>B32</f>
        <v>4672</v>
      </c>
      <c r="C33" s="12">
        <f t="shared" si="0"/>
        <v>18688</v>
      </c>
      <c r="D33" s="12">
        <f>D32</f>
        <v>18689</v>
      </c>
    </row>
    <row r="34" spans="1:4" x14ac:dyDescent="0.25">
      <c r="A34" s="14">
        <f t="shared" si="1"/>
        <v>44440</v>
      </c>
      <c r="B34" s="12">
        <v>4672</v>
      </c>
      <c r="C34" s="12">
        <f t="shared" ref="C34:C37" si="2">SUM(B34:B37)</f>
        <v>18688</v>
      </c>
      <c r="D34" s="12">
        <v>18689</v>
      </c>
    </row>
    <row r="35" spans="1:4" x14ac:dyDescent="0.25">
      <c r="A35" s="14">
        <f t="shared" si="1"/>
        <v>44531</v>
      </c>
      <c r="B35" s="12">
        <f>B34</f>
        <v>4672</v>
      </c>
      <c r="C35" s="12">
        <f t="shared" si="2"/>
        <v>18688</v>
      </c>
      <c r="D35" s="12">
        <f>D34</f>
        <v>18689</v>
      </c>
    </row>
    <row r="36" spans="1:4" x14ac:dyDescent="0.25">
      <c r="A36" s="14">
        <f t="shared" si="1"/>
        <v>44621</v>
      </c>
      <c r="B36" s="12">
        <f>B35</f>
        <v>4672</v>
      </c>
      <c r="C36" s="12">
        <f t="shared" si="2"/>
        <v>18688</v>
      </c>
      <c r="D36" s="12">
        <f>D35</f>
        <v>18689</v>
      </c>
    </row>
    <row r="37" spans="1:4" x14ac:dyDescent="0.25">
      <c r="A37" s="14">
        <f t="shared" si="1"/>
        <v>44713</v>
      </c>
      <c r="B37" s="12">
        <f>B36</f>
        <v>4672</v>
      </c>
      <c r="C37" s="12">
        <f t="shared" si="2"/>
        <v>18688</v>
      </c>
      <c r="D37" s="12">
        <f>D36</f>
        <v>18689</v>
      </c>
    </row>
    <row r="38" spans="1:4" x14ac:dyDescent="0.25">
      <c r="A38" s="14">
        <f t="shared" si="1"/>
        <v>44805</v>
      </c>
      <c r="B38" s="12">
        <v>4672</v>
      </c>
      <c r="C38" s="12">
        <f t="shared" ref="C38:C41" si="3">SUM(B38:B41)</f>
        <v>18688</v>
      </c>
      <c r="D38" s="12">
        <v>18689</v>
      </c>
    </row>
    <row r="39" spans="1:4" x14ac:dyDescent="0.25">
      <c r="A39" s="14">
        <f t="shared" si="1"/>
        <v>44896</v>
      </c>
      <c r="B39" s="12">
        <f>B38</f>
        <v>4672</v>
      </c>
      <c r="C39" s="12">
        <f t="shared" si="3"/>
        <v>18688</v>
      </c>
      <c r="D39" s="12">
        <f>D38</f>
        <v>18689</v>
      </c>
    </row>
    <row r="40" spans="1:4" x14ac:dyDescent="0.25">
      <c r="A40" s="14">
        <f t="shared" si="1"/>
        <v>44986</v>
      </c>
      <c r="B40" s="12">
        <f>B39</f>
        <v>4672</v>
      </c>
      <c r="C40" s="12">
        <f t="shared" si="3"/>
        <v>18688</v>
      </c>
      <c r="D40" s="12">
        <f>D39</f>
        <v>18689</v>
      </c>
    </row>
    <row r="41" spans="1:4" x14ac:dyDescent="0.25">
      <c r="A41" s="14">
        <f t="shared" si="1"/>
        <v>45078</v>
      </c>
      <c r="B41" s="12">
        <f>B40</f>
        <v>4672</v>
      </c>
      <c r="C41" s="12">
        <f t="shared" si="3"/>
        <v>18688</v>
      </c>
      <c r="D41" s="12">
        <f>D40</f>
        <v>18689</v>
      </c>
    </row>
    <row r="42" spans="1:4" x14ac:dyDescent="0.25">
      <c r="A42" s="14">
        <f t="shared" si="1"/>
        <v>45170</v>
      </c>
      <c r="B42" s="12">
        <v>4672</v>
      </c>
      <c r="C42" s="12">
        <f t="shared" ref="C42:C45" si="4">SUM(B42:B45)</f>
        <v>18688</v>
      </c>
      <c r="D42" s="12">
        <f>D38*1.05</f>
        <v>19623</v>
      </c>
    </row>
    <row r="43" spans="1:4" x14ac:dyDescent="0.25">
      <c r="A43" s="14">
        <f t="shared" si="1"/>
        <v>45261</v>
      </c>
      <c r="B43" s="12">
        <f>B42</f>
        <v>4672</v>
      </c>
      <c r="C43" s="12">
        <f t="shared" si="4"/>
        <v>18688</v>
      </c>
      <c r="D43" s="12">
        <f>D42</f>
        <v>19623</v>
      </c>
    </row>
    <row r="44" spans="1:4" x14ac:dyDescent="0.25">
      <c r="A44" s="14">
        <f t="shared" si="1"/>
        <v>45352</v>
      </c>
      <c r="B44" s="12">
        <f>B43</f>
        <v>4672</v>
      </c>
      <c r="C44" s="12">
        <f t="shared" si="4"/>
        <v>18688</v>
      </c>
      <c r="D44" s="12">
        <f>D43</f>
        <v>19623</v>
      </c>
    </row>
    <row r="45" spans="1:4" x14ac:dyDescent="0.25">
      <c r="A45" s="14">
        <f t="shared" si="1"/>
        <v>45444</v>
      </c>
      <c r="B45" s="12">
        <f>B44</f>
        <v>4672</v>
      </c>
      <c r="C45" s="12">
        <f t="shared" si="4"/>
        <v>18688</v>
      </c>
      <c r="D45" s="12">
        <f>D44</f>
        <v>19623</v>
      </c>
    </row>
    <row r="46" spans="1:4" x14ac:dyDescent="0.25">
      <c r="A46" s="14">
        <f t="shared" si="1"/>
        <v>45536</v>
      </c>
      <c r="B46" s="12">
        <v>4672</v>
      </c>
      <c r="C46" s="12">
        <f t="shared" ref="C46:C53" si="5">SUM(B46:B49)</f>
        <v>18688</v>
      </c>
      <c r="D46" s="12">
        <f>D42*1.05</f>
        <v>20604</v>
      </c>
    </row>
    <row r="47" spans="1:4" x14ac:dyDescent="0.25">
      <c r="A47" s="14">
        <f t="shared" si="1"/>
        <v>45627</v>
      </c>
      <c r="B47" s="12">
        <f>B46</f>
        <v>4672</v>
      </c>
      <c r="C47" s="12">
        <f t="shared" si="5"/>
        <v>18688</v>
      </c>
      <c r="D47" s="12">
        <f>D46</f>
        <v>20604</v>
      </c>
    </row>
    <row r="48" spans="1:4" x14ac:dyDescent="0.25">
      <c r="A48" s="14">
        <f t="shared" si="1"/>
        <v>45717</v>
      </c>
      <c r="B48" s="12">
        <f>B47</f>
        <v>4672</v>
      </c>
      <c r="C48" s="12">
        <f t="shared" si="5"/>
        <v>18688</v>
      </c>
      <c r="D48" s="12">
        <f>D47</f>
        <v>20604</v>
      </c>
    </row>
    <row r="49" spans="1:4" x14ac:dyDescent="0.25">
      <c r="A49" s="14">
        <f t="shared" si="1"/>
        <v>45809</v>
      </c>
      <c r="B49" s="12">
        <f>B48</f>
        <v>4672</v>
      </c>
      <c r="C49" s="12">
        <f t="shared" si="5"/>
        <v>18688</v>
      </c>
      <c r="D49" s="12">
        <f>D48</f>
        <v>20604</v>
      </c>
    </row>
    <row r="50" spans="1:4" x14ac:dyDescent="0.25">
      <c r="A50" s="14">
        <f t="shared" si="1"/>
        <v>45901</v>
      </c>
      <c r="B50" s="12">
        <v>4672</v>
      </c>
      <c r="C50" s="12">
        <f t="shared" si="5"/>
        <v>18688</v>
      </c>
      <c r="D50" s="12">
        <f>D46*1.05</f>
        <v>21634</v>
      </c>
    </row>
    <row r="51" spans="1:4" x14ac:dyDescent="0.25">
      <c r="A51" s="14">
        <f t="shared" si="1"/>
        <v>45992</v>
      </c>
      <c r="B51" s="12">
        <f>B50</f>
        <v>4672</v>
      </c>
      <c r="C51" s="12">
        <f t="shared" si="5"/>
        <v>18922</v>
      </c>
      <c r="D51" s="12">
        <f>D50</f>
        <v>21634</v>
      </c>
    </row>
    <row r="52" spans="1:4" x14ac:dyDescent="0.25">
      <c r="A52" s="14">
        <f t="shared" si="1"/>
        <v>46082</v>
      </c>
      <c r="B52" s="12">
        <f>B51</f>
        <v>4672</v>
      </c>
      <c r="C52" s="12">
        <f t="shared" si="5"/>
        <v>19156</v>
      </c>
      <c r="D52" s="12">
        <f>D51</f>
        <v>21634</v>
      </c>
    </row>
    <row r="53" spans="1:4" x14ac:dyDescent="0.25">
      <c r="A53" s="14">
        <f t="shared" si="1"/>
        <v>46174</v>
      </c>
      <c r="B53" s="12">
        <f>B52</f>
        <v>4672</v>
      </c>
      <c r="C53" s="12">
        <f t="shared" si="5"/>
        <v>19390</v>
      </c>
      <c r="D53" s="12">
        <f>D52</f>
        <v>21634</v>
      </c>
    </row>
    <row r="54" spans="1:4" x14ac:dyDescent="0.25">
      <c r="A54" s="14">
        <f t="shared" si="1"/>
        <v>46266</v>
      </c>
      <c r="B54" s="12">
        <f>B50*1.05</f>
        <v>4906</v>
      </c>
      <c r="C54" s="12">
        <f t="shared" ref="C54:C56" si="6">SUM(B54:B57)</f>
        <v>19624</v>
      </c>
      <c r="D54" s="12">
        <f>D50*1.05</f>
        <v>22716</v>
      </c>
    </row>
    <row r="55" spans="1:4" x14ac:dyDescent="0.25">
      <c r="A55" s="14">
        <f t="shared" si="1"/>
        <v>46357</v>
      </c>
      <c r="B55" s="12">
        <f>B54</f>
        <v>4906</v>
      </c>
      <c r="C55" s="12">
        <f t="shared" si="6"/>
        <v>19869</v>
      </c>
      <c r="D55" s="12">
        <f>D54</f>
        <v>22716</v>
      </c>
    </row>
    <row r="56" spans="1:4" x14ac:dyDescent="0.25">
      <c r="A56" s="14">
        <f t="shared" si="1"/>
        <v>46447</v>
      </c>
      <c r="B56" s="12">
        <f>B55</f>
        <v>4906</v>
      </c>
      <c r="C56" s="12">
        <f t="shared" si="6"/>
        <v>20114</v>
      </c>
      <c r="D56" s="12">
        <f>D55</f>
        <v>22716</v>
      </c>
    </row>
    <row r="57" spans="1:4" x14ac:dyDescent="0.25">
      <c r="A57" s="14">
        <f t="shared" si="1"/>
        <v>46539</v>
      </c>
      <c r="B57" s="12">
        <f>B56</f>
        <v>4906</v>
      </c>
      <c r="C57" s="12">
        <f>SUM(B57:B60)</f>
        <v>20359</v>
      </c>
      <c r="D57" s="12">
        <f>D56</f>
        <v>22716</v>
      </c>
    </row>
    <row r="58" spans="1:4" x14ac:dyDescent="0.25">
      <c r="A58" s="14">
        <f t="shared" si="1"/>
        <v>46631</v>
      </c>
      <c r="B58" s="12">
        <f>B54*1.05</f>
        <v>5151</v>
      </c>
      <c r="C58" s="12">
        <f t="shared" ref="C58:C60" si="7">SUM(B58:B61)</f>
        <v>20604</v>
      </c>
      <c r="D58" s="12">
        <f>D54*1.05</f>
        <v>23852</v>
      </c>
    </row>
    <row r="59" spans="1:4" x14ac:dyDescent="0.25">
      <c r="A59" s="14">
        <f t="shared" si="1"/>
        <v>46722</v>
      </c>
      <c r="B59" s="12">
        <f>B58</f>
        <v>5151</v>
      </c>
      <c r="C59" s="12">
        <f t="shared" si="7"/>
        <v>20862</v>
      </c>
      <c r="D59" s="12">
        <f>D58</f>
        <v>23852</v>
      </c>
    </row>
    <row r="60" spans="1:4" x14ac:dyDescent="0.25">
      <c r="A60" s="14">
        <f t="shared" si="1"/>
        <v>46813</v>
      </c>
      <c r="B60" s="12">
        <f>B59</f>
        <v>5151</v>
      </c>
      <c r="C60" s="12">
        <f t="shared" si="7"/>
        <v>21120</v>
      </c>
      <c r="D60" s="12">
        <f>D59</f>
        <v>23852</v>
      </c>
    </row>
    <row r="61" spans="1:4" x14ac:dyDescent="0.25">
      <c r="A61" s="14">
        <f t="shared" si="1"/>
        <v>46905</v>
      </c>
      <c r="B61" s="12">
        <f>B60</f>
        <v>5151</v>
      </c>
      <c r="C61" s="12">
        <f>SUM(B61:B64)</f>
        <v>21378</v>
      </c>
      <c r="D61" s="12">
        <f>D60</f>
        <v>23852</v>
      </c>
    </row>
    <row r="62" spans="1:4" x14ac:dyDescent="0.25">
      <c r="A62" s="14">
        <f t="shared" si="1"/>
        <v>46997</v>
      </c>
      <c r="B62" s="12">
        <f t="shared" ref="B62" si="8">B58*1.05</f>
        <v>5409</v>
      </c>
      <c r="C62" s="12">
        <f t="shared" ref="C62:C100" si="9">SUM(B62:B65)</f>
        <v>21636</v>
      </c>
      <c r="D62" s="12">
        <f t="shared" ref="D62" si="10">D58*1.05</f>
        <v>25045</v>
      </c>
    </row>
    <row r="63" spans="1:4" x14ac:dyDescent="0.25">
      <c r="A63" s="14">
        <f t="shared" si="1"/>
        <v>47088</v>
      </c>
      <c r="B63" s="12">
        <f t="shared" ref="B63:B65" si="11">B62</f>
        <v>5409</v>
      </c>
      <c r="C63" s="12">
        <f t="shared" si="9"/>
        <v>21906</v>
      </c>
      <c r="D63" s="12">
        <f t="shared" ref="D63:D65" si="12">D62</f>
        <v>25045</v>
      </c>
    </row>
    <row r="64" spans="1:4" x14ac:dyDescent="0.25">
      <c r="A64" s="14">
        <f t="shared" si="1"/>
        <v>47178</v>
      </c>
      <c r="B64" s="12">
        <f t="shared" si="11"/>
        <v>5409</v>
      </c>
      <c r="C64" s="12">
        <f t="shared" si="9"/>
        <v>22176</v>
      </c>
      <c r="D64" s="12">
        <f t="shared" si="12"/>
        <v>25045</v>
      </c>
    </row>
    <row r="65" spans="1:4" x14ac:dyDescent="0.25">
      <c r="A65" s="14">
        <f t="shared" si="1"/>
        <v>47270</v>
      </c>
      <c r="B65" s="12">
        <f t="shared" si="11"/>
        <v>5409</v>
      </c>
      <c r="C65" s="12">
        <f t="shared" si="9"/>
        <v>22446</v>
      </c>
      <c r="D65" s="12">
        <f t="shared" si="12"/>
        <v>25045</v>
      </c>
    </row>
    <row r="66" spans="1:4" x14ac:dyDescent="0.25">
      <c r="A66" s="14">
        <f t="shared" si="1"/>
        <v>47362</v>
      </c>
      <c r="B66" s="12">
        <f t="shared" ref="B66" si="13">B62*1.05</f>
        <v>5679</v>
      </c>
      <c r="C66" s="12">
        <f t="shared" si="9"/>
        <v>22716</v>
      </c>
      <c r="D66" s="12">
        <f t="shared" ref="D66" si="14">D62*1.05</f>
        <v>26297</v>
      </c>
    </row>
    <row r="67" spans="1:4" x14ac:dyDescent="0.25">
      <c r="A67" s="14">
        <f t="shared" si="1"/>
        <v>47453</v>
      </c>
      <c r="B67" s="12">
        <f t="shared" ref="B67:B69" si="15">B66</f>
        <v>5679</v>
      </c>
      <c r="C67" s="12">
        <f t="shared" si="9"/>
        <v>23000</v>
      </c>
      <c r="D67" s="12">
        <f t="shared" ref="D67:D69" si="16">D66</f>
        <v>26297</v>
      </c>
    </row>
    <row r="68" spans="1:4" x14ac:dyDescent="0.25">
      <c r="A68" s="14">
        <f t="shared" ref="A68:A100" si="17">EDATE(A67,3)</f>
        <v>47543</v>
      </c>
      <c r="B68" s="12">
        <f t="shared" si="15"/>
        <v>5679</v>
      </c>
      <c r="C68" s="12">
        <f t="shared" si="9"/>
        <v>23284</v>
      </c>
      <c r="D68" s="12">
        <f t="shared" si="16"/>
        <v>26297</v>
      </c>
    </row>
    <row r="69" spans="1:4" x14ac:dyDescent="0.25">
      <c r="A69" s="14">
        <f t="shared" si="17"/>
        <v>47635</v>
      </c>
      <c r="B69" s="12">
        <f t="shared" si="15"/>
        <v>5679</v>
      </c>
      <c r="C69" s="12">
        <f t="shared" si="9"/>
        <v>23568</v>
      </c>
      <c r="D69" s="12">
        <f t="shared" si="16"/>
        <v>26297</v>
      </c>
    </row>
    <row r="70" spans="1:4" x14ac:dyDescent="0.25">
      <c r="A70" s="14">
        <f t="shared" si="17"/>
        <v>47727</v>
      </c>
      <c r="B70" s="12">
        <f t="shared" ref="B70" si="18">B66*1.05</f>
        <v>5963</v>
      </c>
      <c r="C70" s="12">
        <f t="shared" si="9"/>
        <v>23852</v>
      </c>
      <c r="D70" s="12">
        <f t="shared" ref="D70" si="19">D66*1.05</f>
        <v>27612</v>
      </c>
    </row>
    <row r="71" spans="1:4" x14ac:dyDescent="0.25">
      <c r="A71" s="14">
        <f t="shared" si="17"/>
        <v>47818</v>
      </c>
      <c r="B71" s="12">
        <f t="shared" ref="B71:B73" si="20">B70</f>
        <v>5963</v>
      </c>
      <c r="C71" s="12">
        <f t="shared" si="9"/>
        <v>24150</v>
      </c>
      <c r="D71" s="12">
        <f t="shared" ref="D71:D73" si="21">D70</f>
        <v>27612</v>
      </c>
    </row>
    <row r="72" spans="1:4" x14ac:dyDescent="0.25">
      <c r="A72" s="14">
        <f t="shared" si="17"/>
        <v>47908</v>
      </c>
      <c r="B72" s="12">
        <f t="shared" si="20"/>
        <v>5963</v>
      </c>
      <c r="C72" s="12">
        <f t="shared" si="9"/>
        <v>24448</v>
      </c>
      <c r="D72" s="12">
        <f t="shared" si="21"/>
        <v>27612</v>
      </c>
    </row>
    <row r="73" spans="1:4" x14ac:dyDescent="0.25">
      <c r="A73" s="14">
        <f t="shared" si="17"/>
        <v>48000</v>
      </c>
      <c r="B73" s="12">
        <f t="shared" si="20"/>
        <v>5963</v>
      </c>
      <c r="C73" s="12">
        <f t="shared" si="9"/>
        <v>24746</v>
      </c>
      <c r="D73" s="12">
        <f t="shared" si="21"/>
        <v>27612</v>
      </c>
    </row>
    <row r="74" spans="1:4" x14ac:dyDescent="0.25">
      <c r="A74" s="14">
        <f t="shared" si="17"/>
        <v>48092</v>
      </c>
      <c r="B74" s="12">
        <f t="shared" ref="B74" si="22">B70*1.05</f>
        <v>6261</v>
      </c>
      <c r="C74" s="12">
        <f t="shared" si="9"/>
        <v>25044</v>
      </c>
      <c r="D74" s="12">
        <f t="shared" ref="D74" si="23">D70*1.05</f>
        <v>28993</v>
      </c>
    </row>
    <row r="75" spans="1:4" x14ac:dyDescent="0.25">
      <c r="A75" s="14">
        <f t="shared" si="17"/>
        <v>48183</v>
      </c>
      <c r="B75" s="12">
        <f t="shared" ref="B75:B77" si="24">B74</f>
        <v>6261</v>
      </c>
      <c r="C75" s="12">
        <f t="shared" si="9"/>
        <v>25357</v>
      </c>
      <c r="D75" s="12">
        <f t="shared" ref="D75:D77" si="25">D74</f>
        <v>28993</v>
      </c>
    </row>
    <row r="76" spans="1:4" x14ac:dyDescent="0.25">
      <c r="A76" s="14">
        <f t="shared" si="17"/>
        <v>48274</v>
      </c>
      <c r="B76" s="12">
        <f t="shared" si="24"/>
        <v>6261</v>
      </c>
      <c r="C76" s="12">
        <f t="shared" si="9"/>
        <v>25670</v>
      </c>
      <c r="D76" s="12">
        <f t="shared" si="25"/>
        <v>28993</v>
      </c>
    </row>
    <row r="77" spans="1:4" x14ac:dyDescent="0.25">
      <c r="A77" s="14">
        <f t="shared" si="17"/>
        <v>48366</v>
      </c>
      <c r="B77" s="12">
        <f t="shared" si="24"/>
        <v>6261</v>
      </c>
      <c r="C77" s="12">
        <f t="shared" si="9"/>
        <v>25983</v>
      </c>
      <c r="D77" s="12">
        <f t="shared" si="25"/>
        <v>28993</v>
      </c>
    </row>
    <row r="78" spans="1:4" x14ac:dyDescent="0.25">
      <c r="A78" s="14">
        <f t="shared" si="17"/>
        <v>48458</v>
      </c>
      <c r="B78" s="12">
        <f t="shared" ref="B78" si="26">B74*1.05</f>
        <v>6574</v>
      </c>
      <c r="C78" s="12">
        <f t="shared" si="9"/>
        <v>26296</v>
      </c>
      <c r="D78" s="12">
        <f t="shared" ref="D78" si="27">D74*1.05</f>
        <v>30443</v>
      </c>
    </row>
    <row r="79" spans="1:4" x14ac:dyDescent="0.25">
      <c r="A79" s="14">
        <f t="shared" si="17"/>
        <v>48549</v>
      </c>
      <c r="B79" s="12">
        <f t="shared" ref="B79:B81" si="28">B78</f>
        <v>6574</v>
      </c>
      <c r="C79" s="12">
        <f t="shared" si="9"/>
        <v>26625</v>
      </c>
      <c r="D79" s="12">
        <f t="shared" ref="D79:D81" si="29">D78</f>
        <v>30443</v>
      </c>
    </row>
    <row r="80" spans="1:4" x14ac:dyDescent="0.25">
      <c r="A80" s="14">
        <f t="shared" si="17"/>
        <v>48639</v>
      </c>
      <c r="B80" s="12">
        <f t="shared" si="28"/>
        <v>6574</v>
      </c>
      <c r="C80" s="12">
        <f t="shared" si="9"/>
        <v>26954</v>
      </c>
      <c r="D80" s="12">
        <f t="shared" si="29"/>
        <v>30443</v>
      </c>
    </row>
    <row r="81" spans="1:4" x14ac:dyDescent="0.25">
      <c r="A81" s="14">
        <f t="shared" si="17"/>
        <v>48731</v>
      </c>
      <c r="B81" s="12">
        <f t="shared" si="28"/>
        <v>6574</v>
      </c>
      <c r="C81" s="12">
        <f t="shared" si="9"/>
        <v>27283</v>
      </c>
      <c r="D81" s="12">
        <f t="shared" si="29"/>
        <v>30443</v>
      </c>
    </row>
    <row r="82" spans="1:4" x14ac:dyDescent="0.25">
      <c r="A82" s="14">
        <f t="shared" si="17"/>
        <v>48823</v>
      </c>
      <c r="B82" s="12">
        <f t="shared" ref="B82" si="30">B78*1.05</f>
        <v>6903</v>
      </c>
      <c r="C82" s="12">
        <f t="shared" si="9"/>
        <v>27612</v>
      </c>
      <c r="D82" s="12">
        <f t="shared" ref="D82" si="31">D78*1.05</f>
        <v>31965</v>
      </c>
    </row>
    <row r="83" spans="1:4" x14ac:dyDescent="0.25">
      <c r="A83" s="14">
        <f t="shared" si="17"/>
        <v>48914</v>
      </c>
      <c r="B83" s="12">
        <f t="shared" ref="B83:B85" si="32">B82</f>
        <v>6903</v>
      </c>
      <c r="C83" s="12">
        <f t="shared" si="9"/>
        <v>27957</v>
      </c>
      <c r="D83" s="12">
        <f t="shared" ref="D83:D85" si="33">D82</f>
        <v>31965</v>
      </c>
    </row>
    <row r="84" spans="1:4" x14ac:dyDescent="0.25">
      <c r="A84" s="14">
        <f t="shared" si="17"/>
        <v>49004</v>
      </c>
      <c r="B84" s="12">
        <f t="shared" si="32"/>
        <v>6903</v>
      </c>
      <c r="C84" s="12">
        <f t="shared" si="9"/>
        <v>28302</v>
      </c>
      <c r="D84" s="12">
        <f t="shared" si="33"/>
        <v>31965</v>
      </c>
    </row>
    <row r="85" spans="1:4" x14ac:dyDescent="0.25">
      <c r="A85" s="14">
        <f t="shared" si="17"/>
        <v>49096</v>
      </c>
      <c r="B85" s="12">
        <f t="shared" si="32"/>
        <v>6903</v>
      </c>
      <c r="C85" s="12">
        <f t="shared" si="9"/>
        <v>28647</v>
      </c>
      <c r="D85" s="12">
        <f t="shared" si="33"/>
        <v>31965</v>
      </c>
    </row>
    <row r="86" spans="1:4" x14ac:dyDescent="0.25">
      <c r="A86" s="14">
        <f t="shared" si="17"/>
        <v>49188</v>
      </c>
      <c r="B86" s="12">
        <f t="shared" ref="B86" si="34">B82*1.05</f>
        <v>7248</v>
      </c>
      <c r="C86" s="12">
        <f t="shared" si="9"/>
        <v>28992</v>
      </c>
      <c r="D86" s="12">
        <f t="shared" ref="D86" si="35">D82*1.05</f>
        <v>33563</v>
      </c>
    </row>
    <row r="87" spans="1:4" x14ac:dyDescent="0.25">
      <c r="A87" s="14">
        <f t="shared" si="17"/>
        <v>49279</v>
      </c>
      <c r="B87" s="12">
        <f t="shared" ref="B87:B89" si="36">B86</f>
        <v>7248</v>
      </c>
      <c r="C87" s="12">
        <f t="shared" si="9"/>
        <v>29354</v>
      </c>
      <c r="D87" s="12">
        <f t="shared" ref="D87:D89" si="37">D86</f>
        <v>33563</v>
      </c>
    </row>
    <row r="88" spans="1:4" x14ac:dyDescent="0.25">
      <c r="A88" s="14">
        <f t="shared" si="17"/>
        <v>49369</v>
      </c>
      <c r="B88" s="12">
        <f t="shared" si="36"/>
        <v>7248</v>
      </c>
      <c r="C88" s="12">
        <f t="shared" si="9"/>
        <v>29716</v>
      </c>
      <c r="D88" s="12">
        <f t="shared" si="37"/>
        <v>33563</v>
      </c>
    </row>
    <row r="89" spans="1:4" x14ac:dyDescent="0.25">
      <c r="A89" s="14">
        <f t="shared" si="17"/>
        <v>49461</v>
      </c>
      <c r="B89" s="12">
        <f t="shared" si="36"/>
        <v>7248</v>
      </c>
      <c r="C89" s="12">
        <f t="shared" si="9"/>
        <v>30078</v>
      </c>
      <c r="D89" s="12">
        <f t="shared" si="37"/>
        <v>33563</v>
      </c>
    </row>
    <row r="90" spans="1:4" x14ac:dyDescent="0.25">
      <c r="A90" s="14">
        <f t="shared" si="17"/>
        <v>49553</v>
      </c>
      <c r="B90" s="12">
        <f t="shared" ref="B90" si="38">B86*1.05</f>
        <v>7610</v>
      </c>
      <c r="C90" s="12">
        <f t="shared" si="9"/>
        <v>30440</v>
      </c>
      <c r="D90" s="12">
        <f t="shared" ref="D90" si="39">D86*1.05</f>
        <v>35241</v>
      </c>
    </row>
    <row r="91" spans="1:4" x14ac:dyDescent="0.25">
      <c r="A91" s="14">
        <f t="shared" si="17"/>
        <v>49644</v>
      </c>
      <c r="B91" s="12">
        <f t="shared" ref="B91:B93" si="40">B90</f>
        <v>7610</v>
      </c>
      <c r="C91" s="12">
        <f t="shared" si="9"/>
        <v>30821</v>
      </c>
      <c r="D91" s="12">
        <f t="shared" ref="D91:D93" si="41">D90</f>
        <v>35241</v>
      </c>
    </row>
    <row r="92" spans="1:4" x14ac:dyDescent="0.25">
      <c r="A92" s="14">
        <f t="shared" si="17"/>
        <v>49735</v>
      </c>
      <c r="B92" s="12">
        <f t="shared" si="40"/>
        <v>7610</v>
      </c>
      <c r="C92" s="12">
        <f t="shared" si="9"/>
        <v>31202</v>
      </c>
      <c r="D92" s="12">
        <f t="shared" si="41"/>
        <v>35241</v>
      </c>
    </row>
    <row r="93" spans="1:4" x14ac:dyDescent="0.25">
      <c r="A93" s="14">
        <f t="shared" si="17"/>
        <v>49827</v>
      </c>
      <c r="B93" s="12">
        <f t="shared" si="40"/>
        <v>7610</v>
      </c>
      <c r="C93" s="12">
        <f t="shared" si="9"/>
        <v>31583</v>
      </c>
      <c r="D93" s="12">
        <f t="shared" si="41"/>
        <v>35241</v>
      </c>
    </row>
    <row r="94" spans="1:4" x14ac:dyDescent="0.25">
      <c r="A94" s="14">
        <f t="shared" si="17"/>
        <v>49919</v>
      </c>
      <c r="B94" s="12">
        <f t="shared" ref="B94" si="42">B90*1.05</f>
        <v>7991</v>
      </c>
      <c r="C94" s="12">
        <f t="shared" si="9"/>
        <v>31964</v>
      </c>
      <c r="D94" s="12">
        <f t="shared" ref="D94" si="43">D90*1.05</f>
        <v>37003</v>
      </c>
    </row>
    <row r="95" spans="1:4" x14ac:dyDescent="0.25">
      <c r="A95" s="14">
        <f t="shared" si="17"/>
        <v>50010</v>
      </c>
      <c r="B95" s="12">
        <f t="shared" ref="B95:B97" si="44">B94</f>
        <v>7991</v>
      </c>
      <c r="C95" s="12">
        <f t="shared" si="9"/>
        <v>32364</v>
      </c>
      <c r="D95" s="12">
        <f t="shared" ref="D95:D97" si="45">D94</f>
        <v>37003</v>
      </c>
    </row>
    <row r="96" spans="1:4" x14ac:dyDescent="0.25">
      <c r="A96" s="14">
        <f t="shared" si="17"/>
        <v>50100</v>
      </c>
      <c r="B96" s="12">
        <f t="shared" si="44"/>
        <v>7991</v>
      </c>
      <c r="C96" s="12">
        <f t="shared" si="9"/>
        <v>32764</v>
      </c>
      <c r="D96" s="12">
        <f t="shared" si="45"/>
        <v>37003</v>
      </c>
    </row>
    <row r="97" spans="1:4" x14ac:dyDescent="0.25">
      <c r="A97" s="14">
        <f t="shared" si="17"/>
        <v>50192</v>
      </c>
      <c r="B97" s="12">
        <f t="shared" si="44"/>
        <v>7991</v>
      </c>
      <c r="C97" s="12">
        <f t="shared" si="9"/>
        <v>33164</v>
      </c>
      <c r="D97" s="12">
        <f t="shared" si="45"/>
        <v>37003</v>
      </c>
    </row>
    <row r="98" spans="1:4" x14ac:dyDescent="0.25">
      <c r="A98" s="14">
        <f t="shared" si="17"/>
        <v>50284</v>
      </c>
      <c r="B98" s="12">
        <f t="shared" ref="B98" si="46">B94*1.05</f>
        <v>8391</v>
      </c>
      <c r="C98" s="12">
        <f t="shared" si="9"/>
        <v>25173</v>
      </c>
      <c r="D98" s="12">
        <f t="shared" ref="D98" si="47">D94*1.05</f>
        <v>38853</v>
      </c>
    </row>
    <row r="99" spans="1:4" x14ac:dyDescent="0.25">
      <c r="A99" s="14">
        <f t="shared" si="17"/>
        <v>50375</v>
      </c>
      <c r="B99" s="12">
        <f t="shared" ref="B99:B100" si="48">B98</f>
        <v>8391</v>
      </c>
      <c r="C99" s="12">
        <f t="shared" si="9"/>
        <v>16782</v>
      </c>
      <c r="D99" s="12">
        <f t="shared" ref="D99:D100" si="49">D98</f>
        <v>38853</v>
      </c>
    </row>
    <row r="100" spans="1:4" x14ac:dyDescent="0.25">
      <c r="A100" s="14">
        <f t="shared" si="17"/>
        <v>50465</v>
      </c>
      <c r="B100" s="12">
        <f t="shared" si="48"/>
        <v>8391</v>
      </c>
      <c r="C100" s="12">
        <f t="shared" si="9"/>
        <v>8391</v>
      </c>
      <c r="D100" s="12">
        <f t="shared" si="49"/>
        <v>38853</v>
      </c>
    </row>
  </sheetData>
  <pageMargins left="0.7" right="0.7" top="0.75" bottom="0.75" header="0.3" footer="0.3"/>
  <pageSetup orientation="portrait" r:id="rId1"/>
  <ignoredErrors>
    <ignoredError sqref="D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
  <sheetViews>
    <sheetView workbookViewId="0">
      <selection activeCell="C2" sqref="C2:G2"/>
    </sheetView>
  </sheetViews>
  <sheetFormatPr defaultRowHeight="15" x14ac:dyDescent="0.25"/>
  <cols>
    <col min="1" max="1" width="9.140625" customWidth="1"/>
    <col min="2" max="8" width="13.85546875" customWidth="1"/>
    <col min="10" max="16" width="13.85546875" customWidth="1"/>
  </cols>
  <sheetData>
    <row r="1" spans="1:18" ht="16.5" thickBot="1" x14ac:dyDescent="0.3">
      <c r="A1" s="2"/>
      <c r="B1" s="30" t="s">
        <v>7</v>
      </c>
      <c r="C1" s="30"/>
      <c r="D1" s="30"/>
      <c r="E1" s="30"/>
      <c r="F1" s="30"/>
      <c r="G1" s="30"/>
      <c r="H1" s="30"/>
      <c r="J1" s="23" t="s">
        <v>7</v>
      </c>
      <c r="K1" s="23"/>
      <c r="L1" s="23"/>
      <c r="M1" s="23"/>
      <c r="N1" s="23"/>
      <c r="O1" s="23"/>
      <c r="P1" s="23"/>
      <c r="Q1" s="23"/>
      <c r="R1" s="23"/>
    </row>
    <row r="2" spans="1:18" ht="16.5" thickBot="1" x14ac:dyDescent="0.3">
      <c r="A2" s="2"/>
      <c r="B2" s="2" t="s">
        <v>10</v>
      </c>
      <c r="C2" s="20" t="s">
        <v>19</v>
      </c>
      <c r="D2" s="21"/>
      <c r="E2" s="21"/>
      <c r="F2" s="21"/>
      <c r="G2" s="22"/>
      <c r="H2" s="2"/>
      <c r="J2" s="2" t="s">
        <v>10</v>
      </c>
      <c r="K2" s="20" t="s">
        <v>20</v>
      </c>
      <c r="L2" s="21"/>
      <c r="M2" s="21"/>
      <c r="N2" s="21"/>
      <c r="O2" s="22"/>
      <c r="P2" s="2"/>
      <c r="Q2" s="2"/>
      <c r="R2" s="2"/>
    </row>
    <row r="3" spans="1:18" ht="16.5" thickBot="1" x14ac:dyDescent="0.3">
      <c r="A3" s="2"/>
      <c r="B3" s="2" t="s">
        <v>11</v>
      </c>
      <c r="C3" s="13">
        <v>4</v>
      </c>
      <c r="D3" s="2"/>
      <c r="E3" s="2"/>
      <c r="F3" s="2"/>
      <c r="G3" s="2"/>
      <c r="H3" s="2"/>
      <c r="J3" s="2" t="s">
        <v>11</v>
      </c>
      <c r="K3" s="13">
        <v>3</v>
      </c>
      <c r="L3" s="2"/>
      <c r="M3" s="2"/>
      <c r="N3" s="2"/>
      <c r="O3" s="2"/>
      <c r="P3" s="2"/>
      <c r="Q3" s="2"/>
      <c r="R3" s="2"/>
    </row>
    <row r="4" spans="1:18" ht="16.5" thickBot="1" x14ac:dyDescent="0.3">
      <c r="A4" s="2"/>
      <c r="B4" s="2" t="s">
        <v>12</v>
      </c>
      <c r="C4" s="24">
        <v>43252</v>
      </c>
      <c r="D4" s="25"/>
      <c r="E4" s="2"/>
      <c r="F4" s="2"/>
      <c r="G4" s="2"/>
      <c r="H4" s="2"/>
      <c r="J4" s="2" t="s">
        <v>12</v>
      </c>
      <c r="K4" s="24">
        <v>43252</v>
      </c>
      <c r="L4" s="25"/>
      <c r="M4" s="2"/>
      <c r="N4" s="2"/>
      <c r="O4" s="2"/>
      <c r="P4" s="2"/>
      <c r="Q4" s="2"/>
      <c r="R4" s="2"/>
    </row>
    <row r="5" spans="1:18" ht="15.75" x14ac:dyDescent="0.25">
      <c r="A5" s="2"/>
      <c r="B5" s="2"/>
      <c r="C5" s="2"/>
      <c r="D5" s="2"/>
      <c r="E5" s="2"/>
      <c r="F5" s="2"/>
      <c r="G5" s="2"/>
      <c r="H5" s="2"/>
      <c r="J5" s="2"/>
      <c r="K5" s="2"/>
      <c r="L5" s="2"/>
      <c r="M5" s="2"/>
      <c r="N5" s="2"/>
      <c r="O5" s="2"/>
      <c r="P5" s="2"/>
      <c r="Q5" s="2"/>
      <c r="R5" s="2"/>
    </row>
    <row r="6" spans="1:18" ht="15.75" x14ac:dyDescent="0.25">
      <c r="A6" s="2"/>
      <c r="B6" s="2"/>
      <c r="C6" s="3" t="s">
        <v>4</v>
      </c>
      <c r="D6" s="3" t="s">
        <v>5</v>
      </c>
      <c r="E6" s="3" t="s">
        <v>6</v>
      </c>
      <c r="F6" s="3" t="s">
        <v>8</v>
      </c>
      <c r="G6" s="3" t="s">
        <v>9</v>
      </c>
      <c r="H6" s="4" t="s">
        <v>3</v>
      </c>
      <c r="J6" s="2"/>
      <c r="K6" s="3" t="s">
        <v>4</v>
      </c>
      <c r="L6" s="3" t="s">
        <v>5</v>
      </c>
      <c r="M6" s="3" t="s">
        <v>6</v>
      </c>
      <c r="N6" s="3" t="s">
        <v>8</v>
      </c>
      <c r="O6" s="3" t="s">
        <v>9</v>
      </c>
      <c r="P6" s="4" t="s">
        <v>3</v>
      </c>
      <c r="Q6" s="2"/>
      <c r="R6" s="2"/>
    </row>
    <row r="7" spans="1:18" ht="15.75" x14ac:dyDescent="0.25">
      <c r="A7" s="2"/>
      <c r="B7" s="3" t="s">
        <v>0</v>
      </c>
      <c r="C7" s="5">
        <v>24816</v>
      </c>
      <c r="D7" s="5">
        <f>IF($C$3&gt;1,$C$7,0)</f>
        <v>24816</v>
      </c>
      <c r="E7" s="5">
        <f>IF($C$3&gt;2,$C$7,0)</f>
        <v>24816</v>
      </c>
      <c r="F7" s="5">
        <f>IF($C$3&gt;3,$C$7,0)</f>
        <v>24816</v>
      </c>
      <c r="G7" s="5">
        <f>IF($C$3&gt;4,$C$7,0)</f>
        <v>0</v>
      </c>
      <c r="H7" s="6">
        <f>SUM(C7:G7)</f>
        <v>99264</v>
      </c>
      <c r="J7" s="3" t="s">
        <v>0</v>
      </c>
      <c r="K7" s="5">
        <v>24816</v>
      </c>
      <c r="L7" s="5">
        <f>IF($K$3&gt;1,$K$7,0)</f>
        <v>24816</v>
      </c>
      <c r="M7" s="5">
        <f>IF($K$3&gt;2,$K$7,0)</f>
        <v>24816</v>
      </c>
      <c r="N7" s="5">
        <f>IF($K$3&gt;3,$K$7,0)</f>
        <v>0</v>
      </c>
      <c r="O7" s="5">
        <f>IF($K$3&gt;4,$K$7,0)</f>
        <v>0</v>
      </c>
      <c r="P7" s="6">
        <f>SUM(K7:O7)</f>
        <v>74448</v>
      </c>
      <c r="Q7" s="2"/>
      <c r="R7" s="2"/>
    </row>
    <row r="8" spans="1:18" ht="15.75" x14ac:dyDescent="0.25">
      <c r="A8" s="2"/>
      <c r="B8" s="3" t="s">
        <v>1</v>
      </c>
      <c r="C8" s="7">
        <f>VLOOKUP(C4,Lists!A2:C39,3)</f>
        <v>17883</v>
      </c>
      <c r="D8" s="5">
        <f>IF($C$3&gt;1,$C$8*1.05,0)</f>
        <v>18777</v>
      </c>
      <c r="E8" s="5">
        <f>IF($C$3&gt;2,$D$8*1.05,0)</f>
        <v>19716</v>
      </c>
      <c r="F8" s="5">
        <f>IF($C$3&gt;3,$E$8*1.05,0)</f>
        <v>20702</v>
      </c>
      <c r="G8" s="5">
        <f>IF($C$3&gt;4,$F$8*1.05,0)</f>
        <v>0</v>
      </c>
      <c r="H8" s="6">
        <f t="shared" ref="H8:H10" si="0">SUM(C8:G8)</f>
        <v>77078</v>
      </c>
      <c r="J8" s="3" t="s">
        <v>1</v>
      </c>
      <c r="K8" s="16">
        <f>Lists!D21+Lists!D22+Lists!D23+Lists!B24</f>
        <v>59218</v>
      </c>
      <c r="L8" s="16">
        <f>Lists!B25+Lists!B26+Lists!B27+Lists!B28</f>
        <v>18526</v>
      </c>
      <c r="M8" s="5">
        <f>IF($K$3&gt;2,$L$8*1.05,0)</f>
        <v>19452</v>
      </c>
      <c r="N8" s="5">
        <f>IF($K$3&gt;3,$M$8*1.05,0)</f>
        <v>0</v>
      </c>
      <c r="O8" s="5">
        <f>IF($K$3&gt;4,$N$8*1.05,0)</f>
        <v>0</v>
      </c>
      <c r="P8" s="6">
        <f t="shared" ref="P8:P10" si="1">SUM(K8:O8)</f>
        <v>97196</v>
      </c>
      <c r="Q8" s="2"/>
      <c r="R8" s="2"/>
    </row>
    <row r="9" spans="1:18" ht="15.75" x14ac:dyDescent="0.25">
      <c r="A9" s="2"/>
      <c r="B9" s="3" t="s">
        <v>2</v>
      </c>
      <c r="C9" s="5">
        <v>4200</v>
      </c>
      <c r="D9" s="5">
        <f>IF($C$3&gt;1,$C$9,0)</f>
        <v>4200</v>
      </c>
      <c r="E9" s="5">
        <f>IF($C$3&gt;2,$C$9,0)</f>
        <v>4200</v>
      </c>
      <c r="F9" s="5">
        <f>IF($C$3&gt;3,$C$9,0)</f>
        <v>4200</v>
      </c>
      <c r="G9" s="5">
        <f>IF($C$3&gt;4,$C$9,0)</f>
        <v>0</v>
      </c>
      <c r="H9" s="6">
        <f t="shared" si="0"/>
        <v>16800</v>
      </c>
      <c r="J9" s="3" t="s">
        <v>2</v>
      </c>
      <c r="K9" s="5">
        <v>4200</v>
      </c>
      <c r="L9" s="5">
        <f>IF($K$3&gt;1,$K$9,0)</f>
        <v>4200</v>
      </c>
      <c r="M9" s="5">
        <f>IF($K$3&gt;2,$K$9,0)</f>
        <v>4200</v>
      </c>
      <c r="N9" s="5">
        <f>IF($K$3&gt;3,$K$9,0)</f>
        <v>0</v>
      </c>
      <c r="O9" s="5">
        <f>IF($K$3&gt;4,$K$9,0)</f>
        <v>0</v>
      </c>
      <c r="P9" s="6">
        <f t="shared" si="1"/>
        <v>12600</v>
      </c>
      <c r="Q9" s="2"/>
      <c r="R9" s="2"/>
    </row>
    <row r="10" spans="1:18" ht="15.75" x14ac:dyDescent="0.25">
      <c r="A10" s="2"/>
      <c r="B10" s="4" t="s">
        <v>3</v>
      </c>
      <c r="C10" s="6">
        <f>SUM(C7:C9)</f>
        <v>46899</v>
      </c>
      <c r="D10" s="6">
        <f t="shared" ref="D10:G10" si="2">SUM(D7:D9)</f>
        <v>47793</v>
      </c>
      <c r="E10" s="6">
        <f t="shared" si="2"/>
        <v>48732</v>
      </c>
      <c r="F10" s="6">
        <f t="shared" si="2"/>
        <v>49718</v>
      </c>
      <c r="G10" s="6">
        <f t="shared" si="2"/>
        <v>0</v>
      </c>
      <c r="H10" s="6">
        <f t="shared" si="0"/>
        <v>193142</v>
      </c>
      <c r="J10" s="4" t="s">
        <v>3</v>
      </c>
      <c r="K10" s="6">
        <f>SUM(K7:K9)</f>
        <v>88234</v>
      </c>
      <c r="L10" s="6">
        <f t="shared" ref="L10:O10" si="3">SUM(L7:L9)</f>
        <v>47542</v>
      </c>
      <c r="M10" s="6">
        <f t="shared" si="3"/>
        <v>48468</v>
      </c>
      <c r="N10" s="6">
        <f t="shared" si="3"/>
        <v>0</v>
      </c>
      <c r="O10" s="6">
        <f t="shared" si="3"/>
        <v>0</v>
      </c>
      <c r="P10" s="6">
        <f t="shared" si="1"/>
        <v>184244</v>
      </c>
      <c r="Q10" s="2"/>
      <c r="R10" s="2"/>
    </row>
    <row r="11" spans="1:18" ht="15.75" x14ac:dyDescent="0.25">
      <c r="A11" s="2"/>
      <c r="B11" s="8"/>
      <c r="C11" s="9"/>
      <c r="D11" s="9"/>
      <c r="E11" s="9"/>
      <c r="F11" s="9"/>
      <c r="G11" s="9"/>
      <c r="H11" s="9"/>
      <c r="J11" s="8"/>
      <c r="K11" s="9"/>
      <c r="L11" s="9"/>
      <c r="M11" s="9"/>
      <c r="N11" s="9"/>
      <c r="O11" s="9"/>
      <c r="P11" s="9"/>
      <c r="Q11" s="2"/>
      <c r="R11" s="2"/>
    </row>
    <row r="12" spans="1:18" ht="63" customHeight="1" x14ac:dyDescent="0.25">
      <c r="B12" s="29" t="s">
        <v>25</v>
      </c>
      <c r="C12" s="29"/>
      <c r="D12" s="29"/>
      <c r="E12" s="29"/>
      <c r="F12" s="29"/>
      <c r="G12" s="29"/>
      <c r="H12" s="29"/>
      <c r="J12" s="29" t="s">
        <v>26</v>
      </c>
      <c r="K12" s="29"/>
      <c r="L12" s="29"/>
      <c r="M12" s="29"/>
      <c r="N12" s="29"/>
      <c r="O12" s="29"/>
      <c r="P12" s="29"/>
    </row>
    <row r="14" spans="1:18" ht="16.5" thickBot="1" x14ac:dyDescent="0.3">
      <c r="B14" s="30" t="s">
        <v>7</v>
      </c>
      <c r="C14" s="30"/>
      <c r="D14" s="30"/>
      <c r="E14" s="30"/>
      <c r="F14" s="30"/>
      <c r="G14" s="30"/>
      <c r="H14" s="30"/>
      <c r="J14" s="23" t="s">
        <v>22</v>
      </c>
      <c r="K14" s="23"/>
      <c r="L14" s="23"/>
      <c r="M14" s="23"/>
      <c r="N14" s="23"/>
      <c r="O14" s="23"/>
      <c r="P14" s="23"/>
      <c r="Q14" s="23"/>
      <c r="R14" s="23"/>
    </row>
    <row r="15" spans="1:18" ht="16.5" thickBot="1" x14ac:dyDescent="0.3">
      <c r="B15" s="2" t="s">
        <v>10</v>
      </c>
      <c r="C15" s="20" t="s">
        <v>21</v>
      </c>
      <c r="D15" s="21"/>
      <c r="E15" s="21"/>
      <c r="F15" s="21"/>
      <c r="G15" s="22"/>
      <c r="H15" s="2"/>
      <c r="J15" s="2" t="s">
        <v>10</v>
      </c>
      <c r="K15" s="20" t="s">
        <v>23</v>
      </c>
      <c r="L15" s="21"/>
      <c r="M15" s="21"/>
      <c r="N15" s="21"/>
      <c r="O15" s="22"/>
      <c r="P15" s="2"/>
      <c r="Q15" s="2"/>
      <c r="R15" s="2"/>
    </row>
    <row r="16" spans="1:18" ht="16.5" thickBot="1" x14ac:dyDescent="0.3">
      <c r="B16" s="2" t="s">
        <v>11</v>
      </c>
      <c r="C16" s="13">
        <v>4</v>
      </c>
      <c r="D16" s="2"/>
      <c r="E16" s="2"/>
      <c r="F16" s="2"/>
      <c r="G16" s="2"/>
      <c r="H16" s="2"/>
      <c r="J16" s="2" t="s">
        <v>11</v>
      </c>
      <c r="K16" s="13">
        <v>3</v>
      </c>
      <c r="L16" s="2"/>
      <c r="M16" s="2"/>
      <c r="N16" s="2"/>
      <c r="O16" s="2"/>
      <c r="P16" s="2"/>
      <c r="Q16" s="2"/>
      <c r="R16" s="2"/>
    </row>
    <row r="17" spans="2:18" ht="16.5" thickBot="1" x14ac:dyDescent="0.3">
      <c r="B17" s="2" t="s">
        <v>12</v>
      </c>
      <c r="C17" s="24">
        <v>43252</v>
      </c>
      <c r="D17" s="25"/>
      <c r="E17" s="2"/>
      <c r="F17" s="2"/>
      <c r="G17" s="2"/>
      <c r="H17" s="2"/>
      <c r="J17" s="2" t="s">
        <v>12</v>
      </c>
      <c r="K17" s="24">
        <v>43252</v>
      </c>
      <c r="L17" s="25"/>
      <c r="M17" s="2"/>
      <c r="N17" s="2"/>
      <c r="O17" s="2"/>
      <c r="P17" s="2"/>
      <c r="Q17" s="2"/>
      <c r="R17" s="2"/>
    </row>
    <row r="18" spans="2:18" ht="15.75" x14ac:dyDescent="0.25">
      <c r="B18" s="2"/>
      <c r="C18" s="2"/>
      <c r="D18" s="2"/>
      <c r="E18" s="2"/>
      <c r="F18" s="2"/>
      <c r="G18" s="2"/>
      <c r="H18" s="2"/>
      <c r="J18" s="2"/>
      <c r="K18" s="2"/>
      <c r="L18" s="2"/>
      <c r="M18" s="2"/>
      <c r="N18" s="2"/>
      <c r="O18" s="2"/>
      <c r="P18" s="2"/>
      <c r="Q18" s="2"/>
      <c r="R18" s="2"/>
    </row>
    <row r="19" spans="2:18" ht="15.75" x14ac:dyDescent="0.25">
      <c r="B19" s="2"/>
      <c r="C19" s="3" t="s">
        <v>4</v>
      </c>
      <c r="D19" s="3" t="s">
        <v>5</v>
      </c>
      <c r="E19" s="3" t="s">
        <v>6</v>
      </c>
      <c r="F19" s="3" t="s">
        <v>8</v>
      </c>
      <c r="G19" s="3" t="s">
        <v>9</v>
      </c>
      <c r="H19" s="4" t="s">
        <v>3</v>
      </c>
      <c r="J19" s="2"/>
      <c r="K19" s="3" t="s">
        <v>4</v>
      </c>
      <c r="L19" s="3" t="s">
        <v>5</v>
      </c>
      <c r="M19" s="3" t="s">
        <v>6</v>
      </c>
      <c r="N19" s="3" t="s">
        <v>8</v>
      </c>
      <c r="O19" s="3" t="s">
        <v>9</v>
      </c>
      <c r="P19" s="4" t="s">
        <v>3</v>
      </c>
      <c r="Q19" s="2"/>
      <c r="R19" s="2"/>
    </row>
    <row r="20" spans="2:18" ht="15.75" x14ac:dyDescent="0.25">
      <c r="B20" s="3" t="s">
        <v>0</v>
      </c>
      <c r="C20" s="5">
        <v>24816</v>
      </c>
      <c r="D20" s="5">
        <f>IF($C$3&gt;1,$C$7,0)</f>
        <v>24816</v>
      </c>
      <c r="E20" s="5">
        <f>IF($C$3&gt;2,$C$7,0)</f>
        <v>24816</v>
      </c>
      <c r="F20" s="5">
        <f>IF($C$16&gt;3,$C$7,0)</f>
        <v>24816</v>
      </c>
      <c r="G20" s="5">
        <f>IF($C$16&gt;4,$C$7,0)</f>
        <v>0</v>
      </c>
      <c r="H20" s="6">
        <f>SUM(C20:G20)</f>
        <v>99264</v>
      </c>
      <c r="J20" s="3" t="s">
        <v>0</v>
      </c>
      <c r="K20" s="16">
        <v>52704</v>
      </c>
      <c r="L20" s="16">
        <v>53076</v>
      </c>
      <c r="M20" s="16">
        <v>53460</v>
      </c>
      <c r="N20" s="5">
        <f>IF($K$16&gt;3,$K$20,0)</f>
        <v>0</v>
      </c>
      <c r="O20" s="5">
        <f>IF($K$16&gt;4,$K$20,0)</f>
        <v>0</v>
      </c>
      <c r="P20" s="6">
        <f>SUM(K20:O20)</f>
        <v>159240</v>
      </c>
      <c r="Q20" s="2"/>
      <c r="R20" s="2"/>
    </row>
    <row r="21" spans="2:18" ht="15.75" x14ac:dyDescent="0.25">
      <c r="B21" s="3" t="s">
        <v>1</v>
      </c>
      <c r="C21" s="16">
        <v>68577</v>
      </c>
      <c r="D21" s="16">
        <v>44750</v>
      </c>
      <c r="E21" s="16">
        <v>18725</v>
      </c>
      <c r="F21" s="16">
        <v>65382</v>
      </c>
      <c r="G21" s="5">
        <f>IF($C$16&gt;4,$F$8*1.05,0)</f>
        <v>0</v>
      </c>
      <c r="H21" s="6">
        <f t="shared" ref="H21:H23" si="4">SUM(C21:G21)</f>
        <v>197434</v>
      </c>
      <c r="J21" s="3" t="s">
        <v>1</v>
      </c>
      <c r="K21" s="16">
        <v>0</v>
      </c>
      <c r="L21" s="16">
        <v>0</v>
      </c>
      <c r="M21" s="16">
        <v>0</v>
      </c>
      <c r="N21" s="5">
        <f>IF($K$16&gt;4,$M$21*1.05,0)</f>
        <v>0</v>
      </c>
      <c r="O21" s="5">
        <f>IF($K$16&gt;4,$N$21*1.05,0)</f>
        <v>0</v>
      </c>
      <c r="P21" s="6">
        <f t="shared" ref="P21:P23" si="5">SUM(K21:O21)</f>
        <v>0</v>
      </c>
      <c r="Q21" s="2"/>
      <c r="R21" s="2"/>
    </row>
    <row r="22" spans="2:18" ht="15.75" x14ac:dyDescent="0.25">
      <c r="B22" s="3" t="s">
        <v>2</v>
      </c>
      <c r="C22" s="5">
        <v>4200</v>
      </c>
      <c r="D22" s="5">
        <f>IF($C$16&gt;1,$C$9,0)</f>
        <v>4200</v>
      </c>
      <c r="E22" s="5">
        <f>IF($C$16&gt;2,$C$9,0)</f>
        <v>4200</v>
      </c>
      <c r="F22" s="5">
        <f>IF($C$16&gt;3,$C$9,0)</f>
        <v>4200</v>
      </c>
      <c r="G22" s="5">
        <f>IF($C$16&gt;4,$C$9,0)</f>
        <v>0</v>
      </c>
      <c r="H22" s="6">
        <f t="shared" si="4"/>
        <v>16800</v>
      </c>
      <c r="J22" s="3" t="s">
        <v>2</v>
      </c>
      <c r="K22" s="5">
        <v>11850</v>
      </c>
      <c r="L22" s="5">
        <f>IF($K$16&gt;1,$K$22,0)</f>
        <v>11850</v>
      </c>
      <c r="M22" s="5">
        <f>IF($K$16&gt;2,$K$22,0)</f>
        <v>11850</v>
      </c>
      <c r="N22" s="5">
        <f>IF($K$16&gt;3,$K$22,0)</f>
        <v>0</v>
      </c>
      <c r="O22" s="5">
        <f>IF($K$16&gt;4,$K$22,0)</f>
        <v>0</v>
      </c>
      <c r="P22" s="6">
        <f t="shared" si="5"/>
        <v>35550</v>
      </c>
      <c r="Q22" s="2"/>
      <c r="R22" s="2"/>
    </row>
    <row r="23" spans="2:18" ht="15.75" x14ac:dyDescent="0.25">
      <c r="B23" s="4" t="s">
        <v>3</v>
      </c>
      <c r="C23" s="6">
        <f>SUM(C20:C22)</f>
        <v>97593</v>
      </c>
      <c r="D23" s="6">
        <f t="shared" ref="D23:G23" si="6">SUM(D20:D22)</f>
        <v>73766</v>
      </c>
      <c r="E23" s="6">
        <f t="shared" si="6"/>
        <v>47741</v>
      </c>
      <c r="F23" s="6">
        <f t="shared" si="6"/>
        <v>94398</v>
      </c>
      <c r="G23" s="6">
        <f t="shared" si="6"/>
        <v>0</v>
      </c>
      <c r="H23" s="6">
        <f t="shared" si="4"/>
        <v>313498</v>
      </c>
      <c r="J23" s="4" t="s">
        <v>3</v>
      </c>
      <c r="K23" s="6">
        <f>SUM(K20:K22)</f>
        <v>64554</v>
      </c>
      <c r="L23" s="6">
        <f t="shared" ref="L23:O23" si="7">SUM(L20:L22)</f>
        <v>64926</v>
      </c>
      <c r="M23" s="6">
        <f t="shared" si="7"/>
        <v>65310</v>
      </c>
      <c r="N23" s="6">
        <f t="shared" si="7"/>
        <v>0</v>
      </c>
      <c r="O23" s="6">
        <f t="shared" si="7"/>
        <v>0</v>
      </c>
      <c r="P23" s="6">
        <f t="shared" si="5"/>
        <v>194790</v>
      </c>
      <c r="Q23" s="2"/>
      <c r="R23" s="2"/>
    </row>
    <row r="24" spans="2:18" ht="15.75" x14ac:dyDescent="0.25">
      <c r="B24" s="8"/>
      <c r="C24" s="9"/>
      <c r="D24" s="9"/>
      <c r="E24" s="9"/>
      <c r="F24" s="9"/>
      <c r="G24" s="9"/>
      <c r="H24" s="9"/>
      <c r="J24" s="8"/>
      <c r="K24" s="9"/>
      <c r="L24" s="9"/>
      <c r="M24" s="9"/>
      <c r="N24" s="9"/>
      <c r="O24" s="9"/>
      <c r="P24" s="9"/>
      <c r="Q24" s="2"/>
      <c r="R24" s="2"/>
    </row>
    <row r="25" spans="2:18" ht="63" customHeight="1" x14ac:dyDescent="0.25">
      <c r="B25" s="29" t="s">
        <v>27</v>
      </c>
      <c r="C25" s="29"/>
      <c r="D25" s="29"/>
      <c r="E25" s="29"/>
      <c r="F25" s="29"/>
      <c r="G25" s="29"/>
      <c r="H25" s="29"/>
      <c r="J25" s="29" t="s">
        <v>28</v>
      </c>
      <c r="K25" s="29"/>
      <c r="L25" s="29"/>
      <c r="M25" s="29"/>
      <c r="N25" s="29"/>
      <c r="O25" s="29"/>
      <c r="P25" s="29"/>
    </row>
  </sheetData>
  <mergeCells count="16">
    <mergeCell ref="K15:O15"/>
    <mergeCell ref="K17:L17"/>
    <mergeCell ref="J25:P25"/>
    <mergeCell ref="B1:H1"/>
    <mergeCell ref="B14:H14"/>
    <mergeCell ref="C15:G15"/>
    <mergeCell ref="C17:D17"/>
    <mergeCell ref="B25:H25"/>
    <mergeCell ref="C2:G2"/>
    <mergeCell ref="C4:D4"/>
    <mergeCell ref="B12:H12"/>
    <mergeCell ref="J1:R1"/>
    <mergeCell ref="K2:O2"/>
    <mergeCell ref="K4:L4"/>
    <mergeCell ref="J12:P12"/>
    <mergeCell ref="J14:R14"/>
  </mergeCells>
  <dataValidations count="1">
    <dataValidation type="whole" allowBlank="1" showInputMessage="1" showErrorMessage="1" sqref="C3 K3 C16 K16" xr:uid="{00000000-0002-0000-0200-000000000000}">
      <formula1>1</formula1>
      <formula2>5</formula2>
    </dataValidation>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Lists!$A$2:$A$39</xm:f>
          </x14:formula1>
          <xm:sqref>C4:D4 K4:L4 C17:D17 K17:L17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Budget</vt:lpstr>
      <vt:lpstr>Lists</vt:lpstr>
      <vt:lpstr>Examples</vt:lpstr>
      <vt:lpstr>Approx._Start</vt:lpstr>
      <vt:lpstr>Feb_13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Mark</dc:creator>
  <cp:lastModifiedBy>Andrew Mark</cp:lastModifiedBy>
  <dcterms:created xsi:type="dcterms:W3CDTF">2013-03-21T13:11:53Z</dcterms:created>
  <dcterms:modified xsi:type="dcterms:W3CDTF">2025-09-24T18:49:22Z</dcterms:modified>
</cp:coreProperties>
</file>